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ozare.pri\vm\Redirect_profiles\gjermacane\Desktop\"/>
    </mc:Choice>
  </mc:AlternateContent>
  <xr:revisionPtr revIDLastSave="0" documentId="8_{B5654149-7AD0-4499-99A3-CF2F5F036818}" xr6:coauthVersionLast="47" xr6:coauthVersionMax="47" xr10:uidLastSave="{00000000-0000-0000-0000-000000000000}"/>
  <bookViews>
    <workbookView xWindow="-110" yWindow="-110" windowWidth="19420" windowHeight="10420" xr2:uid="{E73EF038-028C-4FC4-99AE-F2126C288EEC}"/>
  </bookViews>
  <sheets>
    <sheet name="IT_gultu_izveides_komponen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_2_d_NMP_lim">#REF!</definedName>
    <definedName name="aa">#REF!</definedName>
    <definedName name="_xlnm.Auto_Open">#REF!</definedName>
    <definedName name="b">#REF!</definedName>
    <definedName name="BEx3ATHHUCGCIRND8KLAREDV3L40" hidden="1">[1]HEADER!#REF!</definedName>
    <definedName name="BEx3QB2RILYEXIROLAFCWQMOJXMN" hidden="1">[1]HEADER!#REF!</definedName>
    <definedName name="BEx3RIJ9LXPXWNF4BFBFA4ILG6AY" hidden="1">[1]HEADER!#REF!</definedName>
    <definedName name="BEx3T3XEKJ0I8634YNR6MPN3OBQL" hidden="1">[1]HEADER!#REF!</definedName>
    <definedName name="BEx73MBHXPGN5MLC2IC6RCMRLO6D" hidden="1">[1]HEADER!#REF!</definedName>
    <definedName name="BEx7KKYHXVDNTR0VZKUAIUQCSOP9" hidden="1">[1]HEADER!#REF!</definedName>
    <definedName name="BEx9EDPXWEPLE7S1KH5K8GGFZKC0" hidden="1">[1]HEADER!#REF!</definedName>
    <definedName name="BExBE9K6C6Q27ZVX3WOCP2J41BHY" hidden="1">[1]HEADER!#REF!</definedName>
    <definedName name="BExCQGR4Z3D1E5XRGMT5VWBAFBXW" hidden="1">[1]ZQZBC_PLN__04_03_10!#REF!</definedName>
    <definedName name="BExMP7OQLL0R8VO1CGH6H677G4ZU" hidden="1">[1]HEADER!#REF!</definedName>
    <definedName name="BExO50CMJCMLOGHRH7OH9FMGVTSS" hidden="1">[1]HEADER!#REF!</definedName>
    <definedName name="BExOA3RQ9DFFMJC5QYZ23ZT9RUN8" hidden="1">[1]HEADER!#REF!</definedName>
    <definedName name="BExS6S40JMF44ZTMXW3UE4WW9B54" hidden="1">[1]HEADER!#REF!</definedName>
    <definedName name="BExU5I577AMALET6AIZ4P1LRV9CU" hidden="1">[1]ZQZBC_PLN__04_03_10!#REF!</definedName>
    <definedName name="BExU7EBQBMZVYUSS9YS0I4JESH9L" hidden="1">[1]HEADER!#REF!</definedName>
    <definedName name="BExUC9I2YXGSCVE8W0KZ56D3E9UX" hidden="1">[1]HEADER!#REF!</definedName>
    <definedName name="BExZJQJI4H09EC94GXCLZDAB05VB" hidden="1">[1]HEADER!#REF!</definedName>
    <definedName name="bt">#REF!</definedName>
    <definedName name="BX">#REF!</definedName>
    <definedName name="CalendarYear">#REF!</definedName>
    <definedName name="ccc">#REF!</definedName>
    <definedName name="d">#REF!</definedName>
    <definedName name="D_Evija3">#REF!</definedName>
    <definedName name="DaysAndWeeks">{0,1,2,3,4,5,6} + {0;1;2;3;4;5}*7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xcel_BuiltIn__FilterDatabase_2">#REF!</definedName>
    <definedName name="Excel_BuiltIn__FilterDatabase_3">#REF!</definedName>
    <definedName name="Excel_BuiltIn_Print_Titles_2">#REF!</definedName>
    <definedName name="Excel_BuiltIn_Print_Titles_3">#REF!</definedName>
    <definedName name="gad_skaits">#REF!</definedName>
    <definedName name="gad_skaits_1">#REF!</definedName>
    <definedName name="gala">{0,1,2,3,4,5,6} + {0;1;2;3;4;5}*7</definedName>
    <definedName name="Gala_kopsavilkums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i">#REF!</definedName>
    <definedName name="izm.kods">#REF!</definedName>
    <definedName name="izm.kods_1">[2]izm.posteni!$A$2:$A$216</definedName>
    <definedName name="izm.nos">#REF!</definedName>
    <definedName name="izm.nos_1">[2]izm.posteni!$B$2:$B$216</definedName>
    <definedName name="jhg">#REF!</definedName>
    <definedName name="kk">#REF!</definedName>
    <definedName name="l">#REF!</definedName>
    <definedName name="Limeni_7_9group">#REF!</definedName>
    <definedName name="mmm" hidden="1">[1]ZQZBC_PLN__04_03_10!#REF!</definedName>
    <definedName name="n">#REF!</definedName>
    <definedName name="P_Dati_rikojums">#REF!</definedName>
    <definedName name="pp">#REF!</definedName>
    <definedName name="Recover">[3]Macro1!$A$135</definedName>
    <definedName name="Rikojums2222">[4]Macro1!$A$106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[2]strukturkodi!$B$2:$B$232</definedName>
    <definedName name="Struktūrvien.kods">#REF!</definedName>
    <definedName name="Struktūrvien.kods_1">[2]strukturkodi!$A$2:$A$232</definedName>
    <definedName name="T13l6">[5]ATSKAITE_2v!#REF!</definedName>
    <definedName name="TableName">"Dummy"</definedName>
    <definedName name="TWO_LINKS">'[6]8.1.'!$C$5</definedName>
    <definedName name="ty">#REF!</definedName>
    <definedName name="tyuj">#REF!</definedName>
    <definedName name="u">#REF!</definedName>
    <definedName name="U_N_A">#REF!</definedName>
    <definedName name="wedr">#REF!</definedName>
    <definedName name="WeekStart">#REF!</definedName>
    <definedName name="x">#REF!</definedName>
    <definedName name="XBD">[7]Dati!$B$6</definedName>
    <definedName name="XDD">[7]Dati!$B$4</definedName>
    <definedName name="XDS">[7]Dati!$B$5</definedName>
    <definedName name="XSVD">[7]Dati!$B$7</definedName>
    <definedName name="xxxx">#REF!</definedName>
    <definedName name="yuh">#REF!</definedName>
    <definedName name="yyyy">#REF!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B85" i="1"/>
  <c r="B76" i="1"/>
  <c r="C76" i="1"/>
  <c r="D76" i="1"/>
  <c r="D85" i="1" s="1"/>
  <c r="B86" i="1"/>
  <c r="C86" i="1"/>
  <c r="D86" i="1"/>
  <c r="F86" i="1"/>
  <c r="B88" i="1"/>
  <c r="B89" i="1" s="1"/>
  <c r="C88" i="1"/>
  <c r="D88" i="1"/>
</calcChain>
</file>

<file path=xl/sharedStrings.xml><?xml version="1.0" encoding="utf-8"?>
<sst xmlns="http://schemas.openxmlformats.org/spreadsheetml/2006/main" count="164" uniqueCount="78">
  <si>
    <t>Kopā nepieciešamais finansējums 2021.gadam</t>
  </si>
  <si>
    <t>Papildus nepieciešamais finansējums sadalījumā pa IT gultu līmeņiem</t>
  </si>
  <si>
    <t>Papildus izvēršamo gultu skaits sadalījumā pa IT gultu līmeņiem</t>
  </si>
  <si>
    <t>1 IT gultas izveides izmaksas</t>
  </si>
  <si>
    <t>papildus nepieciešams izveidot 26 IT gultas</t>
  </si>
  <si>
    <t>55 gultas</t>
  </si>
  <si>
    <t>31 gulta</t>
  </si>
  <si>
    <t>23 gultas</t>
  </si>
  <si>
    <t>faktiskais sadalījums kopā izvēršot 109 IT gultas</t>
  </si>
  <si>
    <t>vidējās vienas gultas izmaksas nodaļā</t>
  </si>
  <si>
    <t>Grand Total</t>
  </si>
  <si>
    <t>Hemodinamikas vitālo parametru darba stacija</t>
  </si>
  <si>
    <t>Zonde transezofagiālā EHO iekārtai</t>
  </si>
  <si>
    <t xml:space="preserve">Video laringoskops </t>
  </si>
  <si>
    <t>Trombelastogrāfijas iekārta</t>
  </si>
  <si>
    <t>Sistēma ekstrakorporālās oksigenācijas (ECMO)</t>
  </si>
  <si>
    <t>Sepses diagnostikas iekārta</t>
  </si>
  <si>
    <t>Sanitārhigiēniskā mazgāšanas/ dezinfekcijas iekārta</t>
  </si>
  <si>
    <t>Rentgena izmeklējumu aizsardzības portatīvs aizslietnis</t>
  </si>
  <si>
    <t>Portatīvs ultrasonogrāfs</t>
  </si>
  <si>
    <t>Portatīvs fibrooptiskais intubāciju bronhoskops</t>
  </si>
  <si>
    <t>Portatīva EEG iekārta</t>
  </si>
  <si>
    <t>Portatīva digitāla rtg iekārta</t>
  </si>
  <si>
    <t>Parenteriālās barošanas iekārta</t>
  </si>
  <si>
    <t>Pacientu transportēšanas mākslīgā plaušu ventilācijas iekārta</t>
  </si>
  <si>
    <t>Netiešā kalorimetrijas iekārta</t>
  </si>
  <si>
    <t>Mikrobu, vīrusu un baktēriju gaisa attīrīšanas iekārta</t>
  </si>
  <si>
    <t>Medikamentu šķīdumu dozātors</t>
  </si>
  <si>
    <t>Medikamentu medicīniskais leduskapis</t>
  </si>
  <si>
    <t>Koagulators LOR manipulācijām</t>
  </si>
  <si>
    <t>Intraaortālā balona kontrapulsācijas sistēma</t>
  </si>
  <si>
    <t xml:space="preserve">Inkubātors - termoskapis  </t>
  </si>
  <si>
    <t xml:space="preserve">Iekārta mākslīgai elpināšanai </t>
  </si>
  <si>
    <t xml:space="preserve">Gela pacienta pozicionēšanas komplekts </t>
  </si>
  <si>
    <t>Fibrilātors ar piederumiem</t>
  </si>
  <si>
    <t>Endoskopu mazgāšanas un dezinfekcijas iekārta</t>
  </si>
  <si>
    <t xml:space="preserve">Ekstrakorporālā nieru aizstājējterapijas iekārta </t>
  </si>
  <si>
    <t>EHO ultrasonogrāfijas iekārta</t>
  </si>
  <si>
    <t>Divkambaru ārējais  elektrokardiostimulātors</t>
  </si>
  <si>
    <t xml:space="preserve">Defibrilators </t>
  </si>
  <si>
    <t>Augstfrekvences MPV iekārta</t>
  </si>
  <si>
    <t>Augsta plūsmas skābekļa terapijas iekārta</t>
  </si>
  <si>
    <t>Asinsgāzu analizators</t>
  </si>
  <si>
    <t>Asins plazmas atkausēšanas iekārta</t>
  </si>
  <si>
    <t>Akūtā hemodialīzes iekārta</t>
  </si>
  <si>
    <t>Aktīvais pretizgulējuma matracis</t>
  </si>
  <si>
    <t xml:space="preserve">ACT analizators </t>
  </si>
  <si>
    <t>I</t>
  </si>
  <si>
    <t>II</t>
  </si>
  <si>
    <t>III</t>
  </si>
  <si>
    <t>Row Labels</t>
  </si>
  <si>
    <t>Column Labels</t>
  </si>
  <si>
    <t>Sum of Nepieciešamais skaits uz gulti/nodaļu</t>
  </si>
  <si>
    <t>Sum of Nepieciešamais skaits uz gulti/nodaļu (EUR)</t>
  </si>
  <si>
    <t>uz nodaļu</t>
  </si>
  <si>
    <t>nodaļu</t>
  </si>
  <si>
    <t>Uz</t>
  </si>
  <si>
    <t>Vakuuma sūknis</t>
  </si>
  <si>
    <t>Reanimācijas pacienta gulta</t>
  </si>
  <si>
    <t>Procedūru rati</t>
  </si>
  <si>
    <t>Perfūzijas šprices iekārta</t>
  </si>
  <si>
    <t>Perfuzoru turētājskapis uz portīva statīva</t>
  </si>
  <si>
    <t>Pacienta galds skapītis</t>
  </si>
  <si>
    <t xml:space="preserve">Multifunkcionālie māsu procedūru rati </t>
  </si>
  <si>
    <t xml:space="preserve">Intravenozo šķidrumu sildīšanas iekārta </t>
  </si>
  <si>
    <t xml:space="preserve">Inhalators ultraskaņas </t>
  </si>
  <si>
    <t>Infūzijas šķīdumu sildītājs</t>
  </si>
  <si>
    <t>Infūzijas iekārta</t>
  </si>
  <si>
    <t xml:space="preserve">Hemodinamikas vitālo parametru monitors </t>
  </si>
  <si>
    <t>Hemodinamikas CO, SvO2, EDV, SVR parametru monitors</t>
  </si>
  <si>
    <t>Gulta funkcionālā slimnieku</t>
  </si>
  <si>
    <t>Galdiņš hidrauliskais</t>
  </si>
  <si>
    <t>Augsta Vakuuma iekārta</t>
  </si>
  <si>
    <t>Aizslietnis pacientu norobežošanai</t>
  </si>
  <si>
    <t>uz gultu aprīkojums</t>
  </si>
  <si>
    <t>gultu</t>
  </si>
  <si>
    <t>SIA "Paula Stradiņa klīniskā universitātes slimnīca" 26 jaunu IT gultu aprīkošanai nepieciešamo medicīnisko iekārtu iegādes indikatīvie aprēķini, euro</t>
  </si>
  <si>
    <t>3.pielikums MK rīkojuma projekta “Par finanšu līdzekļu piešķiršanu no valsts budžeta programmas “Līdzekļi neparedzētiem gadījumiem”” un Ministru kabineta rīkojuma projekta “Par apropriācijas palielināšanu Veselības ministrijai”” anotācijai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</si>
</sst>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" fontId="2" fillId="2" borderId="0" xfId="0" applyNumberFormat="1" applyFont="1" applyFill="1"/>
    <xf numFmtId="4" fontId="0" fillId="0" borderId="1" xfId="0" applyNumberFormat="1" applyBorder="1"/>
    <xf numFmtId="0" fontId="0" fillId="0" borderId="1" xfId="0" applyBorder="1" applyAlignment="1">
      <alignment horizontal="left" wrapText="1"/>
    </xf>
    <xf numFmtId="1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4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 4" xfId="1" xr:uid="{8933B9EC-2CF6-47E8-91FF-8330D469766E}"/>
  </cellStyles>
  <dxfs count="87"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_redirect$\Documents%20and%20Settings\bd-adija\Local%20Settings\Temporary%20Internet%20Files\Content.Outlook\U63RD855\MK_izdev_samaz_2las_2009_31%2010%2008_arES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mbulatoro_pakalpojumu_nodala\Planosana_2013\SAVA\P&#256;RPLANO&#352;ANA\parplanosana_9menesi\R0020%20-SAVA_izpilde_veiktais_darbs_09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mbulatoro_pakalpojumu_nodala\Planosana_2012\SAVA\!_Grozijumi%202012.gada%20laikaa\Egija_Grozijumi%20ar%2001.10.2012_NEPIENEMTIE\Apaksas%20SAVA%20rikojum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su_planosanas_nodala\BUD&#381;ETS\2019\33_finansejums_2018_2021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is.skrastins\Desktop\Ivita\8_centralizeto_medikamentu_aprekin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  <sheetName val="pec_str__PL"/>
      <sheetName val="pec_str__PL1"/>
      <sheetName val="pēc_izm_p__PL"/>
      <sheetName val="CITO_PL"/>
      <sheetName val="pamatlidzekli_(2)"/>
      <sheetName val="PT_mazv_inv_"/>
      <sheetName val="pēc_izm_p__MI"/>
      <sheetName val="pec_str_MI"/>
      <sheetName val="mazv_inventars"/>
      <sheetName val="CITO_MI"/>
      <sheetName val="mazv_inventars_(2)"/>
      <sheetName val="izm_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Apvienota_DB"/>
      <sheetName val="Staru_terapija_1_9"/>
      <sheetName val="09"/>
      <sheetName val="08"/>
      <sheetName val="07"/>
      <sheetName val="06"/>
      <sheetName val="05"/>
      <sheetName val="04"/>
      <sheetName val="03"/>
      <sheetName val="02"/>
      <sheetName val="01"/>
      <sheetName val="Macro1"/>
      <sheetName val="PIVOT2"/>
      <sheetName val="greidots"/>
      <sheetName val="R0035.2"/>
      <sheetName val="GALA "/>
      <sheetName val="aprak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5">
          <cell r="A135" t="str">
            <v>Recover</v>
          </cell>
        </row>
      </sheetData>
      <sheetData sheetId="13" refreshError="1"/>
      <sheetData sheetId="14" refreshError="1"/>
      <sheetData sheetId="15">
        <row r="4">
          <cell r="G4" t="str">
            <v>010000495-AP025</v>
          </cell>
        </row>
      </sheetData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noZinojuma"/>
      <sheetName val="detalizēti"/>
      <sheetName val="ATSKAITE_likums_par_budžetu"/>
      <sheetName val="ATSKAITE_2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."/>
      <sheetName val="8.2."/>
      <sheetName val="8.3."/>
      <sheetName val="8.4."/>
      <sheetName val="8.5."/>
      <sheetName val="Sheet9"/>
      <sheetName val="Sheet10"/>
      <sheetName val="Sheet11"/>
      <sheetName val="Sheet1"/>
    </sheetNames>
    <sheetDataSet>
      <sheetData sheetId="0">
        <row r="5">
          <cell r="C5">
            <v>36540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SLIMNICU_PAPILDU_PIEPRASIJUMS\SLIMNICAS_ATSUTIJUSAS_200121\ITN%20infrastruktura%20pa%20limeniem_210121_PSKUS_pre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īga Citskovska" refreshedDate="44217.516074884261" createdVersion="6" refreshedVersion="6" minRefreshableVersion="3" recordCount="112" xr:uid="{5A19FCC7-8B29-4FA0-B60B-83862F5E292D}">
  <cacheSource type="worksheet">
    <worksheetSource ref="A2:P114" sheet="nepieciešams_IT_gultu_izveidei" r:id="rId2"/>
  </cacheSource>
  <cacheFields count="16">
    <cacheField name="Inv.numurs" numFmtId="0">
      <sharedItems containsBlank="1"/>
    </cacheField>
    <cacheField name="PSKUS Nosaukums" numFmtId="0">
      <sharedItems containsBlank="1"/>
    </cacheField>
    <cacheField name="Nosaukums" numFmtId="0">
      <sharedItems count="53">
        <s v="EHO ultrasonogrāfijas iekārta"/>
        <s v="Sistēma ekstrakorporālās oksigenācijas (ECMO)"/>
        <s v="Augsta plūsmas skābekļa terapijas iekārta"/>
        <s v="Iekārta mākslīgai elpināšanai "/>
        <s v="Intraaortālā balona kontrapulsācijas sistēma"/>
        <s v="Asinsgāzu analizators"/>
        <s v="Endoskopu mazgāšanas un dezinfekcijas iekārta"/>
        <s v="Trombelastogrāfijas iekārta"/>
        <s v="Ekstrakorporālā nieru aizstājējterapijas iekārta "/>
        <s v="Hemodinamikas vitālo parametru monitors "/>
        <s v="Augstfrekvences MPV iekārta"/>
        <s v="Akūtā hemodialīzes iekārta"/>
        <s v="Zonde transezofagiālā EHO iekārtai"/>
        <s v="Video laringoskops "/>
        <s v="Perfūzijas šprices iekārta"/>
        <s v="Perfuzoru turētājskapis uz portīva statīva"/>
        <s v="Sanitārhigiēniskā mazgāšanas/ dezinfekcijas iekārta"/>
        <s v="Hemodinamikas CO, SvO2, EDV, SVR parametru monitors"/>
        <s v="Defibrilators "/>
        <s v="ACT analizators "/>
        <s v="Portatīvs fibrooptiskais intubāciju bronhoskops"/>
        <s v="Pacientu transportēšanas mākslīgā plaušu ventilācijas iekārta"/>
        <s v="Asins plazmas atkausēšanas iekārta"/>
        <s v="Inhalators ultraskaņas "/>
        <s v="Divkambaru ārējais  elektrokardiostimulātors"/>
        <s v="Reanimācijas pacienta gulta"/>
        <s v="Infūzijas šķīdumu sildītājs"/>
        <s v="Aktīvais pretizgulējuma matracis"/>
        <s v="Fibrilātors ar piederumiem"/>
        <s v="Augsta Vakuuma iekārta"/>
        <s v="Rentgena izmeklējumu aizsardzības portatīvs aizslietnis"/>
        <s v="Medikamentu medicīniskais leduskapis"/>
        <s v="Galdiņš hidrauliskais"/>
        <s v="Medikamentu šķīdumu dozātors"/>
        <s v="Inkubātors - termoskapis  "/>
        <s v="Infūzijas iekārta"/>
        <s v="Intravenozo šķidrumu sildīšanas iekārta "/>
        <s v="Aizslietnis pacientu norobežošanai"/>
        <s v="Vakuuma sūknis"/>
        <s v="Multifunkcionālie māsu procedūru rati "/>
        <s v="Parenteriālās barošanas iekārta"/>
        <s v="Netiešā kalorimetrijas iekārta"/>
        <s v="Mikrobu, vīrusu un baktēriju gaisa attīrīšanas iekārta"/>
        <s v="Gela pacienta pozicionēšanas komplekts "/>
        <s v="Koagulators LOR manipulācijām"/>
        <s v="Portatīva digitāla rtg iekārta"/>
        <s v="Portatīva EEG iekārta"/>
        <s v="Sepses diagnostikas iekārta"/>
        <s v="Portatīvs ultrasonogrāfs"/>
        <s v="Gulta funkcionālā slimnieku"/>
        <s v="Pacienta galds skapītis"/>
        <s v="Procedūru rati"/>
        <s v="Hemodinamikas vitālo parametru darba stacija"/>
      </sharedItems>
    </cacheField>
    <cacheField name="Nepieciešamais skaits" numFmtId="0">
      <sharedItems containsString="0" containsBlank="1" containsNumber="1" containsInteger="1" minValue="1" maxValue="230"/>
    </cacheField>
    <cacheField name="Uzskaites vērtība, EUR" numFmtId="4">
      <sharedItems containsString="0" containsBlank="1" containsNumber="1" minValue="611.04999999999995" maxValue="210813.57"/>
    </cacheField>
    <cacheField name="Summa, EUR" numFmtId="4">
      <sharedItems containsString="0" containsBlank="1" containsNumber="1" minValue="2739.44" maxValue="2745208.7"/>
    </cacheField>
    <cacheField name="Aptuvenā iegādes cena pēdējā pusgadā" numFmtId="4">
      <sharedItems containsString="0" containsBlank="1" containsNumber="1" containsInteger="1" minValue="4500" maxValue="180000"/>
    </cacheField>
    <cacheField name="Summa, EUR (ņemot vērā zināmās pēdējā pusgada cenas)" numFmtId="4">
      <sharedItems containsString="0" containsBlank="1" containsNumber="1" minValue="2739.44" maxValue="1001824.3400000001"/>
    </cacheField>
    <cacheField name="Nepieciešamais skaits uz gulti/nodaļu" numFmtId="0">
      <sharedItems containsSemiMixedTypes="0" containsString="0" containsNumber="1" containsInteger="1" minValue="1" maxValue="15"/>
    </cacheField>
    <cacheField name="Nepieciešamais skaits uz gulti/nodaļu (EUR)" numFmtId="3">
      <sharedItems containsSemiMixedTypes="0" containsString="0" containsNumber="1" minValue="430" maxValue="100000"/>
    </cacheField>
    <cacheField name="Līmenis" numFmtId="0">
      <sharedItems count="3">
        <s v="III"/>
        <s v="II"/>
        <s v="I"/>
      </sharedItems>
    </cacheField>
    <cacheField name="Uz" numFmtId="0">
      <sharedItems count="2">
        <s v="nodaļu"/>
        <s v="gultu"/>
      </sharedItems>
    </cacheField>
    <cacheField name="Kopā papildus piešķirtais vienību skaits" numFmtId="0">
      <sharedItems containsString="0" containsBlank="1" containsNumber="1" containsInteger="1" minValue="0" maxValue="90"/>
    </cacheField>
    <cacheField name="faktiski pieejamis" numFmtId="0">
      <sharedItems containsString="0" containsBlank="1" containsNumber="1" containsInteger="1" minValue="0" maxValue="100"/>
    </cacheField>
    <cacheField name="piešķirts papildus" numFmtId="0">
      <sharedItems containsString="0" containsBlank="1" containsNumber="1" containsInteger="1" minValue="0" maxValue="90"/>
    </cacheField>
    <cacheField name="Papildus nepieciešams" numFmtId="0">
      <sharedItems containsString="0" containsBlank="1" containsNumber="1" containsInteger="1" minValue="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s v="2357210"/>
    <s v="Ehokardiogrāfs HD 11 versija CX 50(Philips Medical Systems)"/>
    <x v="0"/>
    <n v="2"/>
    <n v="210813.57"/>
    <n v="421627.14"/>
    <n v="180000"/>
    <n v="150000"/>
    <n v="1"/>
    <n v="75000"/>
    <x v="0"/>
    <x v="0"/>
    <n v="1"/>
    <n v="1"/>
    <n v="1"/>
    <n v="1"/>
  </r>
  <r>
    <s v="2355040"/>
    <s v="Sistēma ekstrakorporālās oksigenācijas (ECMO), Xenios Console, Medos Medizintechnik"/>
    <x v="1"/>
    <n v="2"/>
    <n v="82280"/>
    <n v="164560"/>
    <m/>
    <n v="164560"/>
    <n v="1"/>
    <n v="82280"/>
    <x v="0"/>
    <x v="0"/>
    <n v="1"/>
    <n v="1"/>
    <n v="1"/>
    <n v="1"/>
  </r>
  <r>
    <m/>
    <m/>
    <x v="2"/>
    <n v="4"/>
    <m/>
    <m/>
    <m/>
    <n v="12000"/>
    <n v="1"/>
    <n v="3000"/>
    <x v="0"/>
    <x v="0"/>
    <n v="3"/>
    <n v="1"/>
    <n v="3"/>
    <n v="0"/>
  </r>
  <r>
    <s v="2327369"/>
    <s v="Iekārta mākslīgai elpināšanai Servo-U, Maquet"/>
    <x v="3"/>
    <n v="23"/>
    <n v="43557.58"/>
    <n v="1001824.3400000001"/>
    <m/>
    <n v="1001824.3400000001"/>
    <n v="1"/>
    <n v="43557.58"/>
    <x v="0"/>
    <x v="1"/>
    <n v="0"/>
    <n v="6"/>
    <n v="0"/>
    <n v="17"/>
  </r>
  <r>
    <s v="2393019"/>
    <s v="Intraaortālā balona kontrapulsācijas sistēma DATASCOPE CS300"/>
    <x v="4"/>
    <n v="23"/>
    <n v="35527.69"/>
    <n v="817136.87000000011"/>
    <m/>
    <n v="817136.87000000011"/>
    <n v="1"/>
    <n v="35527.69"/>
    <x v="0"/>
    <x v="0"/>
    <n v="0"/>
    <n v="10"/>
    <n v="0"/>
    <n v="13"/>
  </r>
  <r>
    <s v="2384062"/>
    <s v="Asinsgāzu analizators"/>
    <x v="5"/>
    <n v="2"/>
    <n v="26817.58"/>
    <n v="53635.16"/>
    <n v="19000"/>
    <n v="38000"/>
    <n v="1"/>
    <n v="19000"/>
    <x v="0"/>
    <x v="0"/>
    <n v="2"/>
    <n v="2"/>
    <n v="2"/>
    <n v="0"/>
  </r>
  <r>
    <s v="2301028"/>
    <s v="Endoskopu mazgāšanas un dezinfekcijas mašīna WD425E,raž.BeliMed(Šveice)"/>
    <x v="6"/>
    <n v="2"/>
    <n v="26468.400000000001"/>
    <n v="52936.800000000003"/>
    <m/>
    <n v="52936.800000000003"/>
    <n v="1"/>
    <n v="26468.400000000001"/>
    <x v="0"/>
    <x v="0"/>
    <n v="1"/>
    <n v="2"/>
    <n v="2"/>
    <n v="2"/>
  </r>
  <r>
    <s v="2340085"/>
    <s v="Trombelastogrāfs TEG 6s Haemonetics S.A"/>
    <x v="7"/>
    <n v="4"/>
    <n v="25992.01"/>
    <n v="103968.04"/>
    <m/>
    <n v="103968.04"/>
    <n v="1"/>
    <n v="25992.01"/>
    <x v="0"/>
    <x v="0"/>
    <n v="0"/>
    <n v="1"/>
    <n v="0"/>
    <n v="2"/>
  </r>
  <r>
    <s v="2339072"/>
    <s v="Ekstrakorporālā nieru aizstājēj terap.iekārta PRISMAFLEX"/>
    <x v="8"/>
    <n v="6"/>
    <n v="22783.73"/>
    <n v="136702.38"/>
    <m/>
    <n v="136702.38"/>
    <n v="1"/>
    <n v="22783.73"/>
    <x v="0"/>
    <x v="0"/>
    <n v="2"/>
    <n v="2"/>
    <n v="2"/>
    <n v="4"/>
  </r>
  <r>
    <s v="2389363"/>
    <s v="Hemodinamikas monitors IntelliVue MP70  PHILIPS ar aprīkojumu"/>
    <x v="9"/>
    <n v="23"/>
    <n v="22476.639999999999"/>
    <n v="516962.72"/>
    <m/>
    <n v="345000"/>
    <n v="1"/>
    <n v="15000"/>
    <x v="0"/>
    <x v="1"/>
    <n v="0"/>
    <n v="23"/>
    <n v="0"/>
    <n v="23"/>
  </r>
  <r>
    <s v="2327170"/>
    <s v="Augstfrekvences ventilātors ar piederumiem"/>
    <x v="10"/>
    <n v="2"/>
    <n v="21684.57"/>
    <n v="43369.14"/>
    <m/>
    <n v="43369.14"/>
    <n v="1"/>
    <n v="21684.57"/>
    <x v="0"/>
    <x v="0"/>
    <n v="0"/>
    <n v="1"/>
    <n v="0"/>
    <n v="1"/>
  </r>
  <r>
    <s v="2339099"/>
    <s v="Iekārta dialīzes hroniskās OMNI B Braun"/>
    <x v="11"/>
    <n v="8"/>
    <n v="18910"/>
    <n v="151280"/>
    <m/>
    <n v="151280"/>
    <n v="1"/>
    <n v="18910"/>
    <x v="0"/>
    <x v="0"/>
    <n v="0"/>
    <n v="4"/>
    <n v="0"/>
    <n v="4"/>
  </r>
  <r>
    <s v="2357210/3"/>
    <s v="Zonde transezofagiālā X7-2T, Philips"/>
    <x v="12"/>
    <n v="4"/>
    <n v="13735.92"/>
    <n v="54943.68"/>
    <m/>
    <n v="140000"/>
    <n v="1"/>
    <n v="35000"/>
    <x v="0"/>
    <x v="0"/>
    <n v="2"/>
    <n v="2"/>
    <n v="2"/>
    <n v="2"/>
  </r>
  <r>
    <s v="2377066"/>
    <s v="Video laringoskops GLIDESCOPE ar piederumiem"/>
    <x v="13"/>
    <n v="6"/>
    <n v="11952.12"/>
    <n v="71712.72"/>
    <m/>
    <n v="71712.72"/>
    <n v="1"/>
    <n v="11952.12"/>
    <x v="0"/>
    <x v="0"/>
    <n v="2"/>
    <n v="1"/>
    <n v="2"/>
    <n v="4"/>
  </r>
  <r>
    <s v="2336424"/>
    <s v="Perfuzori ASENA CC/GH "/>
    <x v="14"/>
    <n v="230"/>
    <n v="11935.69"/>
    <n v="2745208.7"/>
    <m/>
    <n v="276000"/>
    <n v="10"/>
    <n v="12000"/>
    <x v="0"/>
    <x v="1"/>
    <n v="90"/>
    <n v="100"/>
    <n v="90"/>
    <n v="140"/>
  </r>
  <r>
    <m/>
    <s v="Perfuzori turētājskapis"/>
    <x v="15"/>
    <n v="46"/>
    <m/>
    <m/>
    <m/>
    <n v="55200"/>
    <n v="2"/>
    <n v="2400"/>
    <x v="0"/>
    <x v="1"/>
    <n v="0"/>
    <n v="18"/>
    <n v="0"/>
    <n v="46"/>
  </r>
  <r>
    <s v="2301035"/>
    <s v="Iekārta mazgāšanai/ dezinfekcijai sanitāriem priekšmetiem"/>
    <x v="16"/>
    <n v="4"/>
    <n v="11482.36"/>
    <n v="45929.440000000002"/>
    <m/>
    <n v="45929.440000000002"/>
    <n v="1"/>
    <n v="11482.36"/>
    <x v="0"/>
    <x v="0"/>
    <n v="1"/>
    <n v="2"/>
    <n v="1"/>
    <n v="1"/>
  </r>
  <r>
    <s v="2389456"/>
    <s v="Monitors  EDWARDS VIGILANCE II VIG2E"/>
    <x v="17"/>
    <n v="13"/>
    <n v="10799.6"/>
    <n v="140394.80000000002"/>
    <m/>
    <n v="140394.80000000002"/>
    <n v="1"/>
    <n v="10799.600000000002"/>
    <x v="0"/>
    <x v="1"/>
    <n v="0"/>
    <n v="5"/>
    <n v="0"/>
    <n v="8"/>
  </r>
  <r>
    <s v="23110111"/>
    <s v="Defibrilators Lifepak 20, Physio- Control"/>
    <x v="18"/>
    <n v="6"/>
    <n v="8721.68"/>
    <n v="52330.080000000002"/>
    <m/>
    <n v="57810"/>
    <n v="1"/>
    <n v="9635"/>
    <x v="0"/>
    <x v="0"/>
    <n v="0"/>
    <n v="2"/>
    <n v="0"/>
    <n v="4"/>
  </r>
  <r>
    <s v="2389174"/>
    <s v="Asins recēšanas monitors"/>
    <x v="19"/>
    <n v="2"/>
    <n v="8323.7999999999993"/>
    <n v="16647.599999999999"/>
    <m/>
    <n v="16647.599999999999"/>
    <n v="1"/>
    <n v="8323.7999999999993"/>
    <x v="0"/>
    <x v="0"/>
    <n v="2"/>
    <n v="1"/>
    <n v="2"/>
    <n v="0"/>
  </r>
  <r>
    <s v="2309122"/>
    <s v="Portatīvs fibrooptiskais intubāciju bronhoskops"/>
    <x v="20"/>
    <n v="4"/>
    <n v="7186.43"/>
    <n v="28745.72"/>
    <m/>
    <n v="28745.72"/>
    <n v="1"/>
    <n v="7186.43"/>
    <x v="0"/>
    <x v="0"/>
    <n v="0"/>
    <n v="2"/>
    <n v="0"/>
    <n v="2"/>
  </r>
  <r>
    <s v="2327174"/>
    <s v="Mākslīgā plaušu ventilācijas iekārta (Transporta)"/>
    <x v="21"/>
    <n v="6"/>
    <n v="6402.92"/>
    <n v="38417.520000000004"/>
    <m/>
    <n v="56940"/>
    <n v="1"/>
    <n v="9490"/>
    <x v="0"/>
    <x v="0"/>
    <n v="3"/>
    <n v="2"/>
    <n v="3"/>
    <n v="1"/>
  </r>
  <r>
    <s v="2384079"/>
    <s v="Asins plazmas atkausētājs   BARKEY"/>
    <x v="22"/>
    <n v="4"/>
    <n v="5677.26"/>
    <n v="22709.040000000001"/>
    <m/>
    <n v="22709.040000000001"/>
    <n v="1"/>
    <n v="5677.26"/>
    <x v="0"/>
    <x v="0"/>
    <n v="1"/>
    <n v="2"/>
    <n v="1"/>
    <n v="1"/>
  </r>
  <r>
    <s v="2360108"/>
    <s v="Inhalators ultraskaņas HICO-ULTRASONAT"/>
    <x v="23"/>
    <n v="10"/>
    <n v="5497.98"/>
    <n v="54979.799999999996"/>
    <m/>
    <n v="54979.799999999996"/>
    <n v="1"/>
    <n v="5497.98"/>
    <x v="0"/>
    <x v="1"/>
    <n v="0"/>
    <n v="3"/>
    <n v="0"/>
    <n v="7"/>
  </r>
  <r>
    <s v="2391078"/>
    <s v="Divkambaru ārējais  elektrokardiostimulātors"/>
    <x v="24"/>
    <n v="10"/>
    <n v="4855.55"/>
    <n v="48555.5"/>
    <m/>
    <n v="14090"/>
    <n v="1"/>
    <n v="1409"/>
    <x v="0"/>
    <x v="0"/>
    <n v="0"/>
    <n v="5"/>
    <n v="0"/>
    <n v="5"/>
  </r>
  <r>
    <s v="22003394"/>
    <s v="Gulta LOJER AFIA S-4 funkcionālā slimnieku"/>
    <x v="25"/>
    <n v="23"/>
    <n v="3864.38"/>
    <n v="88880.74"/>
    <n v="4500"/>
    <n v="103500"/>
    <n v="1"/>
    <n v="4500"/>
    <x v="0"/>
    <x v="1"/>
    <n v="23"/>
    <n v="23"/>
    <n v="23"/>
    <n v="0"/>
  </r>
  <r>
    <s v="2307725"/>
    <s v="Infūzijas šķīdumu sildītājs"/>
    <x v="26"/>
    <n v="23"/>
    <n v="3126.05"/>
    <n v="71899.150000000009"/>
    <m/>
    <n v="27600"/>
    <n v="1"/>
    <n v="1200"/>
    <x v="0"/>
    <x v="1"/>
    <n v="0"/>
    <n v="5"/>
    <n v="0"/>
    <n v="17"/>
  </r>
  <r>
    <s v="2394070"/>
    <s v="Matracis pretizgulējumu dinamiskais Precioso Series 2, Linet"/>
    <x v="27"/>
    <n v="23"/>
    <n v="2637.8"/>
    <n v="60669.4"/>
    <m/>
    <n v="60669.4"/>
    <n v="1"/>
    <n v="2637.8"/>
    <x v="0"/>
    <x v="1"/>
    <n v="10"/>
    <n v="1"/>
    <n v="10"/>
    <n v="13"/>
  </r>
  <r>
    <s v="2311066"/>
    <s v="Fibrilātors ar piederumiem.(Sirds stim.oper.laikā)"/>
    <x v="28"/>
    <n v="15"/>
    <n v="1895.27"/>
    <n v="28429.05"/>
    <m/>
    <n v="28429.05"/>
    <n v="1"/>
    <n v="1895.27"/>
    <x v="0"/>
    <x v="0"/>
    <n v="0"/>
    <n v="6"/>
    <n v="0"/>
    <n v="9"/>
  </r>
  <r>
    <s v="2370561"/>
    <s v="Vakuuma sūknis &quot;Master 45&quot; ar piederumiem"/>
    <x v="29"/>
    <n v="16"/>
    <n v="1492.52"/>
    <n v="23880.32"/>
    <m/>
    <n v="23880.32"/>
    <n v="1"/>
    <n v="1492.52"/>
    <x v="0"/>
    <x v="1"/>
    <n v="10"/>
    <n v="6"/>
    <n v="10"/>
    <n v="0"/>
  </r>
  <r>
    <s v="2374524"/>
    <s v="Aizsargaizslietnis rtg, mobils WD258, Mavig"/>
    <x v="30"/>
    <n v="2"/>
    <n v="1369.72"/>
    <n v="2739.44"/>
    <m/>
    <n v="2739.44"/>
    <n v="1"/>
    <n v="1369.72"/>
    <x v="0"/>
    <x v="0"/>
    <n v="0"/>
    <n v="2"/>
    <n v="0"/>
    <n v="0"/>
  </r>
  <r>
    <s v="22034007"/>
    <s v="Ledusskapis medic. SCH MED 374 SR,sn.140306000089066100001411140033"/>
    <x v="31"/>
    <n v="6"/>
    <n v="1300"/>
    <n v="7800"/>
    <m/>
    <n v="7800"/>
    <n v="1"/>
    <n v="1300"/>
    <x v="0"/>
    <x v="0"/>
    <n v="2"/>
    <n v="2"/>
    <n v="2"/>
    <n v="2"/>
  </r>
  <r>
    <s v="22011200"/>
    <s v="Galdiņš ar hidrauliku,Berchtold"/>
    <x v="32"/>
    <n v="10"/>
    <n v="1299.79"/>
    <n v="12997.9"/>
    <m/>
    <n v="12997.9"/>
    <n v="1"/>
    <n v="1299.79"/>
    <x v="0"/>
    <x v="1"/>
    <n v="0"/>
    <n v="0"/>
    <n v="0"/>
    <n v="10"/>
  </r>
  <r>
    <s v="2344118"/>
    <s v="Medikamentu šķīdumu dozātors"/>
    <x v="33"/>
    <n v="10"/>
    <n v="1195.21"/>
    <n v="11952.1"/>
    <m/>
    <n v="11952.1"/>
    <n v="1"/>
    <n v="1195.21"/>
    <x v="0"/>
    <x v="0"/>
    <n v="0"/>
    <n v="6"/>
    <n v="0"/>
    <n v="4"/>
  </r>
  <r>
    <s v="2347103"/>
    <s v="Inkubātors - termoskapis  Panacea 104 L"/>
    <x v="34"/>
    <n v="4"/>
    <n v="1165.33"/>
    <n v="4661.32"/>
    <m/>
    <n v="4661.32"/>
    <n v="1"/>
    <n v="1165.33"/>
    <x v="0"/>
    <x v="0"/>
    <n v="0"/>
    <n v="2"/>
    <n v="0"/>
    <n v="2"/>
  </r>
  <r>
    <s v="2336566"/>
    <s v="ASENA GW medikam.škidruma dozators, ALARIS/ infuzors"/>
    <x v="35"/>
    <n v="46"/>
    <n v="1105.57"/>
    <n v="50856.219999999994"/>
    <m/>
    <n v="50856.219999999994"/>
    <n v="2"/>
    <n v="2211.14"/>
    <x v="0"/>
    <x v="1"/>
    <n v="0"/>
    <n v="23"/>
    <n v="0"/>
    <n v="23"/>
  </r>
  <r>
    <s v="23272109"/>
    <s v="Intravenozo šķidrumu sildīš. iekārta &quot;Nuova B-BW/05&quot;"/>
    <x v="36"/>
    <n v="23"/>
    <n v="1098.0999999999999"/>
    <n v="25256.3"/>
    <m/>
    <n v="25256.3"/>
    <n v="1"/>
    <n v="1098.0999999999999"/>
    <x v="0"/>
    <x v="1"/>
    <n v="0"/>
    <n v="13"/>
    <n v="0"/>
    <n v="10"/>
  </r>
  <r>
    <s v="22031076"/>
    <s v="Aizslietnis pacientu norobežošanai"/>
    <x v="37"/>
    <n v="23"/>
    <n v="672.31"/>
    <n v="15463.13"/>
    <m/>
    <n v="15463.13"/>
    <n v="1"/>
    <n v="672.31"/>
    <x v="0"/>
    <x v="1"/>
    <n v="23"/>
    <n v="3"/>
    <n v="20"/>
    <n v="0"/>
  </r>
  <r>
    <s v="2370504"/>
    <s v="Sūknis zema vakuma"/>
    <x v="38"/>
    <n v="23"/>
    <n v="611.04999999999995"/>
    <n v="14054.15"/>
    <m/>
    <n v="14054.15"/>
    <n v="1"/>
    <n v="611.04999999999995"/>
    <x v="0"/>
    <x v="1"/>
    <n v="0"/>
    <n v="10"/>
    <n v="0"/>
    <n v="13"/>
  </r>
  <r>
    <m/>
    <m/>
    <x v="39"/>
    <n v="23"/>
    <m/>
    <m/>
    <m/>
    <n v="57500"/>
    <n v="1"/>
    <n v="2500"/>
    <x v="0"/>
    <x v="1"/>
    <n v="23"/>
    <n v="5"/>
    <n v="23"/>
    <n v="18"/>
  </r>
  <r>
    <m/>
    <m/>
    <x v="40"/>
    <n v="23"/>
    <m/>
    <m/>
    <m/>
    <n v="11500"/>
    <n v="1"/>
    <n v="500"/>
    <x v="0"/>
    <x v="1"/>
    <n v="17"/>
    <n v="5"/>
    <n v="17"/>
    <n v="0"/>
  </r>
  <r>
    <m/>
    <m/>
    <x v="40"/>
    <m/>
    <m/>
    <m/>
    <m/>
    <m/>
    <n v="15"/>
    <n v="7500"/>
    <x v="1"/>
    <x v="0"/>
    <m/>
    <m/>
    <m/>
    <m/>
  </r>
  <r>
    <m/>
    <m/>
    <x v="41"/>
    <n v="2"/>
    <m/>
    <m/>
    <m/>
    <n v="52000"/>
    <n v="1"/>
    <n v="26000"/>
    <x v="0"/>
    <x v="0"/>
    <n v="1"/>
    <n v="0"/>
    <n v="1"/>
    <n v="1"/>
  </r>
  <r>
    <m/>
    <m/>
    <x v="42"/>
    <n v="2"/>
    <m/>
    <m/>
    <m/>
    <n v="15000"/>
    <n v="1"/>
    <n v="7500"/>
    <x v="0"/>
    <x v="0"/>
    <n v="2"/>
    <n v="0"/>
    <n v="2"/>
    <n v="0"/>
  </r>
  <r>
    <m/>
    <m/>
    <x v="43"/>
    <n v="23"/>
    <m/>
    <m/>
    <m/>
    <n v="34500"/>
    <n v="1"/>
    <n v="1500"/>
    <x v="0"/>
    <x v="1"/>
    <n v="23"/>
    <n v="0"/>
    <n v="23"/>
    <n v="0"/>
  </r>
  <r>
    <m/>
    <m/>
    <x v="43"/>
    <m/>
    <m/>
    <m/>
    <m/>
    <m/>
    <n v="10"/>
    <n v="15000"/>
    <x v="1"/>
    <x v="0"/>
    <m/>
    <m/>
    <m/>
    <m/>
  </r>
  <r>
    <m/>
    <m/>
    <x v="44"/>
    <n v="2"/>
    <m/>
    <m/>
    <m/>
    <n v="11000"/>
    <n v="1"/>
    <n v="5500"/>
    <x v="0"/>
    <x v="0"/>
    <n v="1"/>
    <n v="0"/>
    <n v="1"/>
    <n v="1"/>
  </r>
  <r>
    <m/>
    <m/>
    <x v="45"/>
    <n v="2"/>
    <m/>
    <m/>
    <m/>
    <n v="200000"/>
    <n v="1"/>
    <n v="100000"/>
    <x v="0"/>
    <x v="0"/>
    <n v="2"/>
    <n v="1"/>
    <n v="2"/>
    <n v="0"/>
  </r>
  <r>
    <m/>
    <m/>
    <x v="46"/>
    <n v="2"/>
    <m/>
    <m/>
    <m/>
    <n v="80000"/>
    <n v="1"/>
    <n v="40000"/>
    <x v="0"/>
    <x v="0"/>
    <n v="1"/>
    <n v="0"/>
    <n v="1"/>
    <n v="1"/>
  </r>
  <r>
    <m/>
    <m/>
    <x v="47"/>
    <n v="2"/>
    <m/>
    <m/>
    <m/>
    <n v="80000"/>
    <n v="1"/>
    <n v="40000"/>
    <x v="0"/>
    <x v="0"/>
    <n v="2"/>
    <n v="0"/>
    <n v="0"/>
    <n v="2"/>
  </r>
  <r>
    <s v="2357210"/>
    <s v="Ehokardiogrāfs HD 11 versija CX 50(Philips Medical Systems)"/>
    <x v="0"/>
    <n v="2"/>
    <n v="210813.57"/>
    <n v="421627.14"/>
    <n v="180000"/>
    <n v="150000"/>
    <n v="1"/>
    <n v="75000"/>
    <x v="1"/>
    <x v="0"/>
    <n v="1"/>
    <n v="1"/>
    <n v="1"/>
    <n v="0"/>
  </r>
  <r>
    <s v="2327369"/>
    <s v="Iekārta mākslīgai elpināšanai Servo-U, Maquet"/>
    <x v="3"/>
    <n v="31"/>
    <n v="43557.58"/>
    <n v="1350284.98"/>
    <m/>
    <n v="775000"/>
    <n v="1"/>
    <n v="25000"/>
    <x v="1"/>
    <x v="1"/>
    <n v="28"/>
    <n v="31"/>
    <n v="28"/>
    <n v="0"/>
  </r>
  <r>
    <m/>
    <m/>
    <x v="2"/>
    <n v="7"/>
    <m/>
    <m/>
    <m/>
    <n v="21000"/>
    <n v="1"/>
    <n v="3000"/>
    <x v="1"/>
    <x v="0"/>
    <n v="7"/>
    <n v="0"/>
    <n v="7"/>
    <n v="0"/>
  </r>
  <r>
    <s v="2393019"/>
    <s v="Intraaortālā balona kontrapulsācijas sistēma DATASCOPE CS300"/>
    <x v="4"/>
    <n v="10"/>
    <n v="35527.69"/>
    <n v="355276.9"/>
    <m/>
    <n v="355276.9"/>
    <n v="1"/>
    <n v="35527.69"/>
    <x v="1"/>
    <x v="0"/>
    <n v="0"/>
    <n v="5"/>
    <n v="0"/>
    <n v="5"/>
  </r>
  <r>
    <s v="2384062"/>
    <s v="Asinsgāzu analizators"/>
    <x v="5"/>
    <n v="2"/>
    <n v="26817.58"/>
    <n v="53635.16"/>
    <n v="19000"/>
    <n v="38000"/>
    <n v="1"/>
    <n v="19000"/>
    <x v="1"/>
    <x v="0"/>
    <n v="2"/>
    <n v="1"/>
    <n v="2"/>
    <n v="0"/>
  </r>
  <r>
    <s v="2301028"/>
    <s v="Endoskopu mazgāšanas un dezinfekcijas mašīna WD425E,raž.BeliMed(Šveice)"/>
    <x v="6"/>
    <n v="2"/>
    <n v="26468.400000000001"/>
    <n v="52936.800000000003"/>
    <m/>
    <n v="52936.800000000003"/>
    <n v="1"/>
    <n v="26468.400000000001"/>
    <x v="1"/>
    <x v="0"/>
    <n v="2"/>
    <n v="1"/>
    <n v="2"/>
    <n v="0"/>
  </r>
  <r>
    <s v="2340085"/>
    <s v="Trombelastogrāfs TEG 6s Haemonetics S.A"/>
    <x v="7"/>
    <n v="2"/>
    <n v="25992.01"/>
    <n v="51984.02"/>
    <m/>
    <n v="51984.02"/>
    <n v="1"/>
    <n v="25992.01"/>
    <x v="1"/>
    <x v="0"/>
    <n v="0"/>
    <n v="1"/>
    <n v="0"/>
    <n v="1"/>
  </r>
  <r>
    <s v="2389363"/>
    <s v="Hemodinamikas monitors IntelliVue MP70  PHILIPS ar aprīkojumu"/>
    <x v="9"/>
    <n v="31"/>
    <n v="22476.639999999999"/>
    <n v="696775.84"/>
    <m/>
    <n v="465000"/>
    <n v="1"/>
    <n v="15000"/>
    <x v="1"/>
    <x v="1"/>
    <n v="0"/>
    <n v="0"/>
    <n v="0"/>
    <n v="31"/>
  </r>
  <r>
    <s v="2327170"/>
    <s v="Augstfrekvences ventilātors ar piederumiem"/>
    <x v="10"/>
    <n v="2"/>
    <n v="21684.57"/>
    <n v="43369.14"/>
    <m/>
    <n v="43369.14"/>
    <n v="1"/>
    <n v="21684.57"/>
    <x v="1"/>
    <x v="0"/>
    <n v="0"/>
    <n v="1"/>
    <n v="0"/>
    <n v="1"/>
  </r>
  <r>
    <s v="2339099"/>
    <s v="Iekārta dialīzes hroniskās OMNI B Braun"/>
    <x v="11"/>
    <n v="4"/>
    <n v="18910"/>
    <n v="75640"/>
    <m/>
    <n v="75640"/>
    <n v="1"/>
    <n v="18910"/>
    <x v="1"/>
    <x v="0"/>
    <n v="0"/>
    <n v="2"/>
    <n v="0"/>
    <n v="2"/>
  </r>
  <r>
    <s v="2357210/3"/>
    <s v="Zonde transezofagiālā X7-2T, Philips"/>
    <x v="12"/>
    <n v="2"/>
    <n v="13735.92"/>
    <n v="27471.84"/>
    <m/>
    <n v="70000"/>
    <n v="1"/>
    <n v="35000"/>
    <x v="1"/>
    <x v="0"/>
    <n v="2"/>
    <n v="1"/>
    <n v="0"/>
    <n v="1"/>
  </r>
  <r>
    <s v="2377066"/>
    <s v="Video laringoskops GLIDESCOPE ar piederumiem"/>
    <x v="13"/>
    <n v="2"/>
    <n v="11952.12"/>
    <n v="23904.240000000002"/>
    <m/>
    <n v="23904.240000000002"/>
    <n v="1"/>
    <n v="11952.12"/>
    <x v="1"/>
    <x v="0"/>
    <n v="1"/>
    <n v="0"/>
    <n v="1"/>
    <n v="1"/>
  </r>
  <r>
    <s v="2336424"/>
    <s v="Perfuzori ASENA CC/GH 6gab, + turētājskapis"/>
    <x v="14"/>
    <n v="155"/>
    <n v="11935.69"/>
    <n v="1850031.9500000002"/>
    <m/>
    <n v="170500"/>
    <n v="5"/>
    <n v="5500"/>
    <x v="1"/>
    <x v="1"/>
    <n v="90"/>
    <n v="0"/>
    <n v="90"/>
    <n v="65"/>
  </r>
  <r>
    <m/>
    <m/>
    <x v="15"/>
    <n v="31"/>
    <m/>
    <m/>
    <m/>
    <n v="37200"/>
    <n v="1"/>
    <n v="1200"/>
    <x v="1"/>
    <x v="1"/>
    <n v="0"/>
    <n v="0"/>
    <n v="0"/>
    <n v="31"/>
  </r>
  <r>
    <s v="2301035"/>
    <s v="Iekārta mazgāšanai/ dezinfekcijai sanitāriem priekšmetiem"/>
    <x v="16"/>
    <n v="4"/>
    <n v="11482.36"/>
    <n v="45929.440000000002"/>
    <m/>
    <n v="45929.440000000002"/>
    <n v="1"/>
    <n v="11482.36"/>
    <x v="1"/>
    <x v="0"/>
    <n v="4"/>
    <n v="0"/>
    <n v="4"/>
    <n v="0"/>
  </r>
  <r>
    <s v="2389349"/>
    <s v="Sirds izsviedes rādītāju monitors &quot;Vigilance II&quot;"/>
    <x v="17"/>
    <n v="4"/>
    <n v="9711.1"/>
    <n v="38844.400000000001"/>
    <m/>
    <n v="43200"/>
    <n v="1"/>
    <n v="10800"/>
    <x v="1"/>
    <x v="1"/>
    <n v="0"/>
    <n v="2"/>
    <n v="0"/>
    <n v="2"/>
  </r>
  <r>
    <s v="23110111"/>
    <s v="Defibrilators Lifepak 20, Physio- Control"/>
    <x v="18"/>
    <n v="4"/>
    <n v="8721.68"/>
    <n v="34886.720000000001"/>
    <m/>
    <n v="38540"/>
    <n v="1"/>
    <n v="9635"/>
    <x v="1"/>
    <x v="0"/>
    <n v="2"/>
    <n v="2"/>
    <n v="2"/>
    <n v="2"/>
  </r>
  <r>
    <s v="2389174"/>
    <s v="Asins recēšanas monitors (ACT)"/>
    <x v="19"/>
    <n v="3"/>
    <n v="8323.7999999999993"/>
    <n v="24971.399999999998"/>
    <m/>
    <n v="24971.399999999998"/>
    <n v="1"/>
    <n v="8323.7999999999993"/>
    <x v="1"/>
    <x v="0"/>
    <n v="1"/>
    <n v="0"/>
    <n v="1"/>
    <n v="2"/>
  </r>
  <r>
    <s v="2309122"/>
    <s v="Portatīvs fibrooptiskais intubāciju bronhoskops"/>
    <x v="20"/>
    <n v="3"/>
    <n v="7186.43"/>
    <n v="21559.29"/>
    <m/>
    <n v="21559.29"/>
    <n v="1"/>
    <n v="7186.43"/>
    <x v="1"/>
    <x v="0"/>
    <n v="0"/>
    <n v="1"/>
    <n v="0"/>
    <n v="2"/>
  </r>
  <r>
    <s v="2327174"/>
    <s v="Mākslīgā plaušu ventilācijas iekārta (Transporta)"/>
    <x v="21"/>
    <n v="8"/>
    <n v="6402.92"/>
    <n v="51223.360000000001"/>
    <m/>
    <n v="75920"/>
    <n v="1"/>
    <n v="9490"/>
    <x v="1"/>
    <x v="0"/>
    <n v="1"/>
    <n v="1"/>
    <n v="1"/>
    <n v="7"/>
  </r>
  <r>
    <s v="2384079"/>
    <s v="Asins plazmas atkausētājs   BARKEY"/>
    <x v="22"/>
    <n v="4"/>
    <n v="5677.26"/>
    <n v="22709.040000000001"/>
    <m/>
    <n v="22709.040000000001"/>
    <n v="1"/>
    <n v="5677.26"/>
    <x v="1"/>
    <x v="0"/>
    <n v="1"/>
    <n v="1"/>
    <n v="1"/>
    <n v="2"/>
  </r>
  <r>
    <s v="2360108"/>
    <s v="Inhalators ultraskaņas HICO-ULTRASONAT"/>
    <x v="23"/>
    <n v="10"/>
    <n v="5497.98"/>
    <n v="54979.799999999996"/>
    <m/>
    <n v="54979.799999999996"/>
    <n v="1"/>
    <n v="5497.98"/>
    <x v="1"/>
    <x v="1"/>
    <n v="0"/>
    <n v="1"/>
    <n v="0"/>
    <n v="9"/>
  </r>
  <r>
    <s v="22003394"/>
    <s v="Gulta LOJER AFIA S-4 funkcionālā slimnieku"/>
    <x v="25"/>
    <n v="31"/>
    <n v="3864.38"/>
    <n v="119795.78"/>
    <n v="4500"/>
    <n v="139500"/>
    <n v="1"/>
    <n v="4500"/>
    <x v="1"/>
    <x v="1"/>
    <n v="16"/>
    <n v="15"/>
    <n v="16"/>
    <n v="15"/>
  </r>
  <r>
    <s v="2307725"/>
    <s v="Infūzijas šķīdumu sildītājs"/>
    <x v="26"/>
    <n v="8"/>
    <n v="3126.05"/>
    <n v="25008.400000000001"/>
    <m/>
    <n v="9600"/>
    <n v="1"/>
    <n v="1200"/>
    <x v="1"/>
    <x v="1"/>
    <n v="8"/>
    <n v="4"/>
    <n v="0"/>
    <n v="4"/>
  </r>
  <r>
    <s v="2394070"/>
    <s v="Matracis pretizgulējumu dinamiskais Precioso Series 2, Linet"/>
    <x v="27"/>
    <n v="10"/>
    <n v="2637.8"/>
    <n v="26378"/>
    <m/>
    <n v="26378"/>
    <n v="10"/>
    <n v="26378"/>
    <x v="1"/>
    <x v="0"/>
    <n v="0"/>
    <n v="0"/>
    <n v="0"/>
    <n v="10"/>
  </r>
  <r>
    <s v="2311066"/>
    <s v="Fibrilātors ar piederumiem.(Sirds stim.oper.laikā)"/>
    <x v="28"/>
    <n v="6"/>
    <n v="1895.27"/>
    <n v="11371.619999999999"/>
    <m/>
    <n v="11371.619999999999"/>
    <n v="1"/>
    <n v="1895.2699999999998"/>
    <x v="1"/>
    <x v="0"/>
    <n v="0"/>
    <n v="2"/>
    <n v="0"/>
    <n v="4"/>
  </r>
  <r>
    <s v="2370561"/>
    <s v="Vakuuma sūknis &quot;Master 45&quot; ar piederumiem"/>
    <x v="29"/>
    <n v="16"/>
    <n v="1492.52"/>
    <n v="23880.32"/>
    <m/>
    <n v="23880.32"/>
    <n v="1"/>
    <n v="1492.52"/>
    <x v="1"/>
    <x v="1"/>
    <n v="0"/>
    <n v="10"/>
    <n v="0"/>
    <n v="6"/>
  </r>
  <r>
    <s v="2374524"/>
    <s v="Aizsargaizslietnis rtg, mobils WD258, Mavig"/>
    <x v="30"/>
    <n v="2"/>
    <n v="1369.72"/>
    <n v="2739.44"/>
    <m/>
    <n v="2739.44"/>
    <n v="1"/>
    <n v="1369.72"/>
    <x v="1"/>
    <x v="0"/>
    <n v="0"/>
    <n v="1"/>
    <n v="0"/>
    <n v="1"/>
  </r>
  <r>
    <m/>
    <m/>
    <x v="39"/>
    <n v="31"/>
    <m/>
    <m/>
    <m/>
    <n v="77500"/>
    <n v="1"/>
    <n v="2500"/>
    <x v="1"/>
    <x v="1"/>
    <n v="3"/>
    <n v="5"/>
    <n v="3"/>
    <n v="26"/>
  </r>
  <r>
    <s v="22034007"/>
    <s v="Ledusskapis medic. SCH MED 374 SR,sn.140306000089066100001411140033"/>
    <x v="31"/>
    <n v="6"/>
    <n v="1300"/>
    <n v="7800"/>
    <m/>
    <n v="7800"/>
    <n v="1"/>
    <n v="1300"/>
    <x v="1"/>
    <x v="0"/>
    <n v="1"/>
    <n v="2"/>
    <n v="1"/>
    <n v="3"/>
  </r>
  <r>
    <s v="22011200"/>
    <s v="Galdiņš ar hidrauliku,Berchtold"/>
    <x v="32"/>
    <n v="16"/>
    <n v="1299.79"/>
    <n v="20796.64"/>
    <m/>
    <n v="20796.64"/>
    <n v="1"/>
    <n v="1299.79"/>
    <x v="1"/>
    <x v="1"/>
    <n v="0"/>
    <n v="0"/>
    <n v="0"/>
    <n v="16"/>
  </r>
  <r>
    <s v="2347103"/>
    <s v="Inkubātors - termoskapis  Panacea 104 L"/>
    <x v="34"/>
    <n v="8"/>
    <n v="1165.33"/>
    <n v="9322.64"/>
    <m/>
    <n v="9322.64"/>
    <n v="1"/>
    <n v="1165.33"/>
    <x v="1"/>
    <x v="0"/>
    <n v="0"/>
    <n v="4"/>
    <n v="0"/>
    <n v="4"/>
  </r>
  <r>
    <s v="2336566"/>
    <s v="ASENA GW medikam.škidruma dozators, ALARIS/ infuzors"/>
    <x v="35"/>
    <n v="31"/>
    <n v="1105.57"/>
    <n v="34272.67"/>
    <m/>
    <n v="34272.67"/>
    <n v="1"/>
    <n v="1105.57"/>
    <x v="1"/>
    <x v="1"/>
    <n v="0"/>
    <n v="10"/>
    <n v="0"/>
    <n v="22"/>
  </r>
  <r>
    <s v="23272109"/>
    <s v="Intravenozo šķidrumu sildīš. iekārta &quot;Nuova B-BW/05&quot;"/>
    <x v="36"/>
    <n v="31"/>
    <n v="1098.0999999999999"/>
    <n v="34041.1"/>
    <m/>
    <n v="34041.1"/>
    <n v="1"/>
    <n v="1098.0999999999999"/>
    <x v="1"/>
    <x v="1"/>
    <n v="0"/>
    <n v="12"/>
    <n v="0"/>
    <n v="20"/>
  </r>
  <r>
    <s v="22031076"/>
    <s v="Aizslietnis pacientu norobežošanai"/>
    <x v="37"/>
    <n v="31"/>
    <n v="672.31"/>
    <n v="20841.609999999997"/>
    <m/>
    <n v="20841.609999999997"/>
    <n v="1"/>
    <n v="672.31"/>
    <x v="1"/>
    <x v="1"/>
    <n v="20"/>
    <n v="0"/>
    <n v="20"/>
    <n v="20"/>
  </r>
  <r>
    <s v="2370504"/>
    <s v="Sūknis zema vakuma"/>
    <x v="38"/>
    <n v="31"/>
    <n v="611.04999999999995"/>
    <n v="18942.55"/>
    <m/>
    <n v="18942.55"/>
    <n v="1"/>
    <n v="611.04999999999995"/>
    <x v="1"/>
    <x v="1"/>
    <n v="0"/>
    <n v="10"/>
    <n v="0"/>
    <n v="21"/>
  </r>
  <r>
    <s v="AB2305092"/>
    <s v="Ultrasonogrāfs, portatīvs, Edge II, SonoSite"/>
    <x v="48"/>
    <n v="2"/>
    <n v="49489"/>
    <n v="98978"/>
    <m/>
    <n v="98978"/>
    <n v="1"/>
    <n v="49489"/>
    <x v="2"/>
    <x v="0"/>
    <n v="2"/>
    <n v="1"/>
    <m/>
    <n v="1"/>
  </r>
  <r>
    <s v="2389393"/>
    <s v="IntelliVue  monitors MP70 PHILIPS k-tā ar hemodinamikas monitoru un piederumiem"/>
    <x v="9"/>
    <n v="55"/>
    <n v="15687.16"/>
    <n v="862793.8"/>
    <m/>
    <n v="357500"/>
    <n v="1"/>
    <n v="6500"/>
    <x v="2"/>
    <x v="1"/>
    <n v="26"/>
    <n v="0"/>
    <n v="26"/>
    <n v="29"/>
  </r>
  <r>
    <s v="2301020"/>
    <s v="Mazgāšanas-dezinficēšanas  iekārta S607 ar statīvu un piederumiem"/>
    <x v="16"/>
    <n v="4"/>
    <n v="13876.42"/>
    <n v="55505.68"/>
    <m/>
    <n v="45928"/>
    <n v="1"/>
    <n v="11482"/>
    <x v="2"/>
    <x v="0"/>
    <n v="4"/>
    <n v="0"/>
    <n v="4"/>
    <n v="0"/>
  </r>
  <r>
    <s v="2377067"/>
    <s v="Video laringoskops GLIDESCOPE ar piederumiem"/>
    <x v="13"/>
    <n v="6"/>
    <n v="11952.12"/>
    <n v="71712.72"/>
    <m/>
    <n v="71712.72"/>
    <n v="1"/>
    <n v="11952.12"/>
    <x v="2"/>
    <x v="0"/>
    <n v="0"/>
    <n v="2"/>
    <n v="0"/>
    <n v="4"/>
  </r>
  <r>
    <s v="23110114"/>
    <s v="Defibrilators ar SPO2 moduli Lifepak 20, Physio- Control"/>
    <x v="18"/>
    <n v="8"/>
    <n v="9635.23"/>
    <n v="77081.84"/>
    <m/>
    <n v="77081.84"/>
    <n v="1"/>
    <n v="9635.23"/>
    <x v="2"/>
    <x v="0"/>
    <n v="0"/>
    <n v="4"/>
    <n v="0"/>
    <n v="2"/>
  </r>
  <r>
    <m/>
    <m/>
    <x v="2"/>
    <n v="4"/>
    <m/>
    <m/>
    <m/>
    <n v="12000"/>
    <n v="1"/>
    <n v="3000"/>
    <x v="2"/>
    <x v="0"/>
    <n v="10"/>
    <n v="0"/>
    <n v="10"/>
    <n v="0"/>
  </r>
  <r>
    <s v="23272102"/>
    <s v="Transporta ventilators &quot;Oxylog 3000&quot;"/>
    <x v="21"/>
    <n v="6"/>
    <n v="9489.83"/>
    <n v="56938.979999999996"/>
    <m/>
    <n v="56938.979999999996"/>
    <n v="1"/>
    <n v="9489.83"/>
    <x v="2"/>
    <x v="0"/>
    <n v="5"/>
    <n v="1"/>
    <n v="5"/>
    <n v="0"/>
  </r>
  <r>
    <s v="2384077"/>
    <s v="Asins plazmas atkausētājs   BARKEY"/>
    <x v="22"/>
    <n v="8"/>
    <n v="5677.26"/>
    <n v="45418.080000000002"/>
    <m/>
    <n v="45418.080000000002"/>
    <n v="1"/>
    <n v="5677.26"/>
    <x v="2"/>
    <x v="0"/>
    <n v="0"/>
    <n v="2"/>
    <n v="0"/>
    <n v="6"/>
  </r>
  <r>
    <s v="2394085"/>
    <s v="Matracis, pretizgulējumu, dinamiskais, Precioso, Series 2, Linet"/>
    <x v="27"/>
    <n v="10"/>
    <n v="2637.8"/>
    <n v="26378"/>
    <m/>
    <n v="26378"/>
    <n v="10"/>
    <n v="26378"/>
    <x v="2"/>
    <x v="0"/>
    <n v="0"/>
    <n v="0"/>
    <n v="0"/>
    <n v="10"/>
  </r>
  <r>
    <s v="22003245"/>
    <s v="Gulta Eleganza standart/Linet ar piederumiem un  matraci"/>
    <x v="49"/>
    <n v="55"/>
    <n v="2539.83"/>
    <n v="139690.65"/>
    <m/>
    <n v="139690.65"/>
    <n v="1"/>
    <n v="2539.83"/>
    <x v="2"/>
    <x v="1"/>
    <n v="35"/>
    <n v="35"/>
    <n v="35"/>
    <n v="20"/>
  </r>
  <r>
    <m/>
    <m/>
    <x v="50"/>
    <n v="55"/>
    <m/>
    <m/>
    <m/>
    <n v="23650"/>
    <n v="1"/>
    <n v="430"/>
    <x v="2"/>
    <x v="1"/>
    <n v="55"/>
    <n v="25"/>
    <n v="0"/>
    <n v="30"/>
  </r>
  <r>
    <s v="2336548"/>
    <s v="Perfuzors ASENA GH un zāļu kalkulāc."/>
    <x v="14"/>
    <n v="110"/>
    <n v="2105.31"/>
    <n v="231584.1"/>
    <m/>
    <n v="231584.1"/>
    <n v="2"/>
    <n v="4210.62"/>
    <x v="2"/>
    <x v="1"/>
    <n v="0"/>
    <n v="50"/>
    <n v="0"/>
    <n v="64"/>
  </r>
  <r>
    <s v="22011206"/>
    <s v="Rati stumjami procedūru"/>
    <x v="51"/>
    <n v="26"/>
    <n v="2068.16"/>
    <n v="53772.159999999996"/>
    <m/>
    <n v="53772.159999999996"/>
    <n v="1"/>
    <n v="2068.16"/>
    <x v="2"/>
    <x v="1"/>
    <n v="0"/>
    <n v="0"/>
    <n v="0"/>
    <n v="26"/>
  </r>
  <r>
    <s v="2314188"/>
    <s v="Termoskapis  MEMMERT UNB 500"/>
    <x v="34"/>
    <n v="8"/>
    <n v="1486.55"/>
    <n v="11892.4"/>
    <m/>
    <n v="11892.4"/>
    <n v="1"/>
    <n v="1486.55"/>
    <x v="2"/>
    <x v="0"/>
    <n v="0"/>
    <n v="2"/>
    <n v="0"/>
    <n v="6"/>
  </r>
  <r>
    <s v="2391084"/>
    <s v="Elektrokardiostimulātors  ārējās stimulācijai REOCOR S (SN 61100301 )"/>
    <x v="24"/>
    <n v="10"/>
    <n v="1408.64"/>
    <n v="14086.400000000001"/>
    <m/>
    <n v="14086.400000000001"/>
    <n v="1"/>
    <n v="1408.64"/>
    <x v="2"/>
    <x v="0"/>
    <n v="0"/>
    <n v="4"/>
    <n v="0"/>
    <n v="6"/>
  </r>
  <r>
    <s v="2374527"/>
    <s v="Aizsargaizslietnis rtg, mobils WD258, Mavig"/>
    <x v="30"/>
    <n v="4"/>
    <n v="1369.72"/>
    <n v="5478.88"/>
    <m/>
    <n v="5478.88"/>
    <n v="1"/>
    <n v="1369.72"/>
    <x v="2"/>
    <x v="0"/>
    <n v="0"/>
    <n v="2"/>
    <n v="0"/>
    <n v="2"/>
  </r>
  <r>
    <s v="2336890"/>
    <s v="Infuzomats Alaris GW CareFusion/Becton Dickinson"/>
    <x v="35"/>
    <n v="55"/>
    <n v="1161.5999999999999"/>
    <n v="63887.999999999993"/>
    <m/>
    <n v="63887.999999999993"/>
    <n v="1"/>
    <n v="1161.5999999999999"/>
    <x v="2"/>
    <x v="1"/>
    <n v="0"/>
    <n v="30"/>
    <n v="0"/>
    <n v="17"/>
  </r>
  <r>
    <m/>
    <s v="Sūknis zema vakuma"/>
    <x v="38"/>
    <n v="55"/>
    <n v="611.04999999999995"/>
    <n v="33607.75"/>
    <m/>
    <n v="33607.75"/>
    <n v="1"/>
    <n v="611.04999999999995"/>
    <x v="2"/>
    <x v="1"/>
    <n v="0"/>
    <n v="40"/>
    <n v="0"/>
    <n v="7"/>
  </r>
  <r>
    <m/>
    <m/>
    <x v="52"/>
    <n v="3"/>
    <m/>
    <m/>
    <m/>
    <n v="65340"/>
    <n v="1"/>
    <n v="21780"/>
    <x v="0"/>
    <x v="0"/>
    <m/>
    <m/>
    <m/>
    <m/>
  </r>
  <r>
    <m/>
    <m/>
    <x v="52"/>
    <n v="2"/>
    <m/>
    <m/>
    <m/>
    <n v="43560"/>
    <n v="1"/>
    <n v="21780"/>
    <x v="1"/>
    <x v="0"/>
    <m/>
    <m/>
    <m/>
    <m/>
  </r>
  <r>
    <m/>
    <m/>
    <x v="52"/>
    <n v="6"/>
    <m/>
    <m/>
    <m/>
    <n v="130680"/>
    <n v="1"/>
    <n v="21780"/>
    <x v="2"/>
    <x v="0"/>
    <m/>
    <m/>
    <m/>
    <m/>
  </r>
  <r>
    <m/>
    <m/>
    <x v="3"/>
    <n v="25"/>
    <m/>
    <m/>
    <m/>
    <n v="625000"/>
    <n v="1"/>
    <n v="25000"/>
    <x v="2"/>
    <x v="0"/>
    <m/>
    <m/>
    <m/>
    <m/>
  </r>
  <r>
    <m/>
    <m/>
    <x v="5"/>
    <n v="1"/>
    <m/>
    <m/>
    <m/>
    <n v="19000"/>
    <n v="1"/>
    <n v="19000"/>
    <x v="2"/>
    <x v="0"/>
    <m/>
    <m/>
    <m/>
    <m/>
  </r>
  <r>
    <m/>
    <m/>
    <x v="24"/>
    <n v="10"/>
    <m/>
    <m/>
    <m/>
    <n v="14090"/>
    <n v="1"/>
    <n v="1409"/>
    <x v="1"/>
    <x v="0"/>
    <m/>
    <m/>
    <m/>
    <m/>
  </r>
  <r>
    <m/>
    <m/>
    <x v="31"/>
    <n v="6"/>
    <m/>
    <m/>
    <m/>
    <n v="7800"/>
    <n v="1"/>
    <n v="1300"/>
    <x v="2"/>
    <x v="0"/>
    <m/>
    <m/>
    <m/>
    <m/>
  </r>
  <r>
    <m/>
    <m/>
    <x v="41"/>
    <n v="2"/>
    <m/>
    <m/>
    <m/>
    <n v="52000"/>
    <n v="1"/>
    <n v="26000"/>
    <x v="1"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86991A-603F-4F0C-8036-7F1C0192B616}" name="PivotTable4" cacheId="0" applyNumberFormats="0" applyBorderFormats="0" applyFontFormats="0" applyPatternFormats="0" applyAlignmentFormats="0" applyWidthHeightFormats="1" dataCaption="Values" updatedVersion="6" minRefreshableVersion="3" colGrandTotals="0" itemPrintTitles="1" createdVersion="6" indent="0" outline="1" outlineData="1" multipleFieldFilters="0">
  <location ref="G6:J29" firstHeaderRow="1" firstDataRow="2" firstDataCol="1" rowPageCount="1" colPageCount="1"/>
  <pivotFields count="16">
    <pivotField showAll="0"/>
    <pivotField showAll="0"/>
    <pivotField axis="axisRow" showAll="0">
      <items count="54">
        <item x="19"/>
        <item x="37"/>
        <item x="27"/>
        <item x="11"/>
        <item x="22"/>
        <item x="5"/>
        <item x="2"/>
        <item x="29"/>
        <item x="10"/>
        <item x="18"/>
        <item x="24"/>
        <item x="0"/>
        <item x="8"/>
        <item x="6"/>
        <item x="28"/>
        <item x="32"/>
        <item x="43"/>
        <item x="49"/>
        <item x="17"/>
        <item x="9"/>
        <item x="3"/>
        <item x="35"/>
        <item x="26"/>
        <item x="23"/>
        <item x="34"/>
        <item x="4"/>
        <item x="36"/>
        <item x="44"/>
        <item x="31"/>
        <item x="33"/>
        <item x="42"/>
        <item x="39"/>
        <item x="41"/>
        <item x="50"/>
        <item x="21"/>
        <item x="40"/>
        <item x="15"/>
        <item x="14"/>
        <item x="45"/>
        <item x="46"/>
        <item x="20"/>
        <item x="48"/>
        <item x="51"/>
        <item x="25"/>
        <item x="30"/>
        <item x="16"/>
        <item x="47"/>
        <item x="1"/>
        <item x="7"/>
        <item x="38"/>
        <item x="13"/>
        <item x="12"/>
        <item x="52"/>
        <item t="default"/>
      </items>
    </pivotField>
    <pivotField showAll="0"/>
    <pivotField showAll="0"/>
    <pivotField showAll="0"/>
    <pivotField showAll="0"/>
    <pivotField numFmtId="4" showAll="0"/>
    <pivotField dataField="1" numFmtId="3" showAll="0"/>
    <pivotField numFmtId="3" showAll="0"/>
    <pivotField axis="axisCol" showAll="0">
      <items count="4">
        <item x="0"/>
        <item x="1"/>
        <item x="2"/>
        <item t="default"/>
      </items>
    </pivotField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2"/>
  </rowFields>
  <rowItems count="22">
    <i>
      <x v="1"/>
    </i>
    <i>
      <x v="2"/>
    </i>
    <i>
      <x v="7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6"/>
    </i>
    <i>
      <x v="31"/>
    </i>
    <i>
      <x v="33"/>
    </i>
    <i>
      <x v="35"/>
    </i>
    <i>
      <x v="36"/>
    </i>
    <i>
      <x v="37"/>
    </i>
    <i>
      <x v="42"/>
    </i>
    <i>
      <x v="43"/>
    </i>
    <i>
      <x v="49"/>
    </i>
    <i t="grand">
      <x/>
    </i>
  </rowItems>
  <colFields count="1">
    <field x="10"/>
  </colFields>
  <colItems count="3">
    <i>
      <x/>
    </i>
    <i>
      <x v="1"/>
    </i>
    <i>
      <x v="2"/>
    </i>
  </colItems>
  <pageFields count="1">
    <pageField fld="11" item="0" hier="-1"/>
  </pageFields>
  <dataFields count="1">
    <dataField name="Sum of Nepieciešamais skaits uz gulti/nodaļu" fld="8" baseField="0" baseItem="0"/>
  </dataFields>
  <formats count="17">
    <format dxfId="16">
      <pivotArea outline="0" collapsedLevelsAreSubtotals="1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10" count="0"/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10" count="0"/>
        </references>
      </pivotArea>
    </format>
    <format dxfId="2">
      <pivotArea dataOnly="0" labelOnly="1" grandCol="1" outline="0" fieldPosition="0"/>
    </format>
    <format dxfId="1">
      <pivotArea collapsedLevelsAreSubtotals="1" fieldPosition="0">
        <references count="2">
          <reference field="2" count="14">
            <x v="2"/>
            <x v="7"/>
            <x v="15"/>
            <x v="16"/>
            <x v="17"/>
            <x v="18"/>
            <x v="19"/>
            <x v="20"/>
            <x v="21"/>
            <x v="22"/>
            <x v="23"/>
            <x v="26"/>
            <x v="31"/>
            <x v="33"/>
          </reference>
          <reference field="10" count="2" selected="0">
            <x v="0"/>
            <x v="1"/>
          </reference>
        </references>
      </pivotArea>
    </format>
    <format dxfId="0">
      <pivotArea dataOnly="0" labelOnly="1" fieldPosition="0">
        <references count="1">
          <reference field="2" count="14">
            <x v="2"/>
            <x v="7"/>
            <x v="15"/>
            <x v="16"/>
            <x v="17"/>
            <x v="18"/>
            <x v="19"/>
            <x v="20"/>
            <x v="21"/>
            <x v="22"/>
            <x v="23"/>
            <x v="26"/>
            <x v="31"/>
            <x v="3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526ADA-7C34-435B-A851-9A2CADEE84D3}" name="PivotTable5" cacheId="0" applyNumberFormats="0" applyBorderFormats="0" applyFontFormats="0" applyPatternFormats="0" applyAlignmentFormats="0" applyWidthHeightFormats="1" dataCaption="Values" updatedVersion="6" minRefreshableVersion="3" colGrandTotals="0" itemPrintTitles="1" createdVersion="6" indent="0" outline="1" outlineData="1" multipleFieldFilters="0">
  <location ref="G35:J73" firstHeaderRow="1" firstDataRow="2" firstDataCol="1" rowPageCount="1" colPageCount="1"/>
  <pivotFields count="16">
    <pivotField showAll="0"/>
    <pivotField showAll="0"/>
    <pivotField axis="axisRow" showAll="0">
      <items count="54">
        <item x="19"/>
        <item x="37"/>
        <item x="27"/>
        <item x="11"/>
        <item x="22"/>
        <item x="5"/>
        <item x="2"/>
        <item x="29"/>
        <item x="10"/>
        <item x="18"/>
        <item x="24"/>
        <item x="0"/>
        <item x="8"/>
        <item x="6"/>
        <item x="28"/>
        <item x="32"/>
        <item x="43"/>
        <item x="49"/>
        <item x="17"/>
        <item x="9"/>
        <item x="3"/>
        <item x="35"/>
        <item x="26"/>
        <item x="23"/>
        <item x="34"/>
        <item x="4"/>
        <item x="36"/>
        <item x="44"/>
        <item x="31"/>
        <item x="33"/>
        <item x="42"/>
        <item x="39"/>
        <item x="41"/>
        <item x="50"/>
        <item x="21"/>
        <item x="40"/>
        <item x="15"/>
        <item x="14"/>
        <item x="45"/>
        <item x="46"/>
        <item x="20"/>
        <item x="48"/>
        <item x="51"/>
        <item x="25"/>
        <item x="30"/>
        <item x="16"/>
        <item x="47"/>
        <item x="1"/>
        <item x="7"/>
        <item x="38"/>
        <item x="13"/>
        <item x="12"/>
        <item x="52"/>
        <item t="default"/>
      </items>
    </pivotField>
    <pivotField showAll="0"/>
    <pivotField showAll="0"/>
    <pivotField showAll="0"/>
    <pivotField showAll="0"/>
    <pivotField numFmtId="4" showAll="0"/>
    <pivotField dataField="1" numFmtId="3" showAll="0"/>
    <pivotField numFmtId="3" showAll="0"/>
    <pivotField axis="axisCol" showAll="0">
      <items count="4">
        <item x="0"/>
        <item x="1"/>
        <item x="2"/>
        <item t="default"/>
      </items>
    </pivotField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</pivotFields>
  <rowFields count="1">
    <field x="2"/>
  </rowFields>
  <rowItems count="37">
    <i>
      <x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20"/>
    </i>
    <i>
      <x v="24"/>
    </i>
    <i>
      <x v="25"/>
    </i>
    <i>
      <x v="27"/>
    </i>
    <i>
      <x v="28"/>
    </i>
    <i>
      <x v="29"/>
    </i>
    <i>
      <x v="30"/>
    </i>
    <i>
      <x v="32"/>
    </i>
    <i>
      <x v="34"/>
    </i>
    <i>
      <x v="35"/>
    </i>
    <i>
      <x v="38"/>
    </i>
    <i>
      <x v="39"/>
    </i>
    <i>
      <x v="40"/>
    </i>
    <i>
      <x v="41"/>
    </i>
    <i>
      <x v="44"/>
    </i>
    <i>
      <x v="45"/>
    </i>
    <i>
      <x v="46"/>
    </i>
    <i>
      <x v="47"/>
    </i>
    <i>
      <x v="48"/>
    </i>
    <i>
      <x v="50"/>
    </i>
    <i>
      <x v="51"/>
    </i>
    <i>
      <x v="52"/>
    </i>
    <i t="grand">
      <x/>
    </i>
  </rowItems>
  <colFields count="1">
    <field x="10"/>
  </colFields>
  <colItems count="3">
    <i>
      <x/>
    </i>
    <i>
      <x v="1"/>
    </i>
    <i>
      <x v="2"/>
    </i>
  </colItems>
  <pageFields count="1">
    <pageField fld="11" hier="-1"/>
  </pageFields>
  <dataFields count="1">
    <dataField name="Sum of Nepieciešamais skaits uz gulti/nodaļu" fld="8" baseField="0" baseItem="0"/>
  </dataFields>
  <formats count="24">
    <format dxfId="40">
      <pivotArea outline="0" collapsedLevelsAreSubtotals="1" fieldPosition="0"/>
    </format>
    <format dxfId="39">
      <pivotArea field="2" type="button" dataOnly="0" labelOnly="1" outline="0" axis="axisRow" fieldPosition="0"/>
    </format>
    <format dxfId="38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10" count="0"/>
        </references>
      </pivotArea>
    </format>
    <format dxfId="35">
      <pivotArea dataOnly="0" labelOnly="1" grandCol="1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Row" fieldPosition="0"/>
    </format>
    <format dxfId="32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10" count="0"/>
        </references>
      </pivotArea>
    </format>
    <format dxfId="29">
      <pivotArea dataOnly="0" labelOnly="1" grandCol="1" outline="0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10" count="0"/>
        </references>
      </pivotArea>
    </format>
    <format dxfId="26">
      <pivotArea dataOnly="0" labelOnly="1" grandCol="1" outline="0" fieldPosition="0"/>
    </format>
    <format dxfId="25">
      <pivotArea field="2" type="button" dataOnly="0" labelOnly="1" outline="0" axis="axisRow" fieldPosition="0"/>
    </format>
    <format dxfId="24">
      <pivotArea dataOnly="0" labelOnly="1" fieldPosition="0">
        <references count="1">
          <reference field="10" count="0"/>
        </references>
      </pivotArea>
    </format>
    <format dxfId="23">
      <pivotArea dataOnly="0" labelOnly="1" grandCol="1" outline="0" fieldPosition="0"/>
    </format>
    <format dxfId="22">
      <pivotArea outline="0" collapsedLevelsAreSubtotals="1" fieldPosition="0"/>
    </format>
    <format dxfId="21">
      <pivotArea dataOnly="0" labelOnly="1" grandRow="1" outline="0" fieldPosition="0"/>
    </format>
    <format dxfId="20">
      <pivotArea collapsedLevelsAreSubtotals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19">
      <pivotArea dataOnly="0" labelOnly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18">
      <pivotArea collapsedLevelsAreSubtotals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17">
      <pivotArea dataOnly="0" labelOnly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F3512F-442B-4C1D-A5B5-970590CFC2AD}" name="PivotTable6" cacheId="0" applyNumberFormats="0" applyBorderFormats="0" applyFontFormats="0" applyPatternFormats="0" applyAlignmentFormats="0" applyWidthHeightFormats="1" dataCaption="Values" updatedVersion="6" minRefreshableVersion="3" colGrandTotals="0" itemPrintTitles="1" createdVersion="6" indent="0" outline="1" outlineData="1" multipleFieldFilters="0">
  <location ref="A35:D73" firstHeaderRow="1" firstDataRow="2" firstDataCol="1" rowPageCount="1" colPageCount="1"/>
  <pivotFields count="16">
    <pivotField showAll="0"/>
    <pivotField showAll="0"/>
    <pivotField axis="axisRow" showAll="0">
      <items count="54">
        <item x="19"/>
        <item x="37"/>
        <item x="27"/>
        <item x="11"/>
        <item x="22"/>
        <item x="5"/>
        <item x="2"/>
        <item x="29"/>
        <item x="10"/>
        <item x="18"/>
        <item x="24"/>
        <item x="0"/>
        <item x="8"/>
        <item x="6"/>
        <item x="28"/>
        <item x="32"/>
        <item x="43"/>
        <item x="49"/>
        <item x="17"/>
        <item x="9"/>
        <item x="3"/>
        <item x="35"/>
        <item x="26"/>
        <item x="23"/>
        <item x="34"/>
        <item x="4"/>
        <item x="36"/>
        <item x="44"/>
        <item x="31"/>
        <item x="33"/>
        <item x="42"/>
        <item x="39"/>
        <item x="41"/>
        <item x="50"/>
        <item x="21"/>
        <item x="40"/>
        <item x="15"/>
        <item x="14"/>
        <item x="45"/>
        <item x="46"/>
        <item x="20"/>
        <item x="48"/>
        <item x="51"/>
        <item x="25"/>
        <item x="30"/>
        <item x="16"/>
        <item x="47"/>
        <item x="1"/>
        <item x="7"/>
        <item x="38"/>
        <item x="13"/>
        <item x="12"/>
        <item x="52"/>
        <item t="default"/>
      </items>
    </pivotField>
    <pivotField showAll="0"/>
    <pivotField showAll="0"/>
    <pivotField showAll="0"/>
    <pivotField showAll="0"/>
    <pivotField numFmtId="4" showAll="0"/>
    <pivotField numFmtId="3" showAll="0"/>
    <pivotField dataField="1" numFmtId="3" showAll="0"/>
    <pivotField axis="axisCol" showAll="0">
      <items count="4">
        <item x="0"/>
        <item x="1"/>
        <item x="2"/>
        <item t="default"/>
      </items>
    </pivotField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</pivotFields>
  <rowFields count="1">
    <field x="2"/>
  </rowFields>
  <rowItems count="37">
    <i>
      <x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20"/>
    </i>
    <i>
      <x v="24"/>
    </i>
    <i>
      <x v="25"/>
    </i>
    <i>
      <x v="27"/>
    </i>
    <i>
      <x v="28"/>
    </i>
    <i>
      <x v="29"/>
    </i>
    <i>
      <x v="30"/>
    </i>
    <i>
      <x v="32"/>
    </i>
    <i>
      <x v="34"/>
    </i>
    <i>
      <x v="35"/>
    </i>
    <i>
      <x v="38"/>
    </i>
    <i>
      <x v="39"/>
    </i>
    <i>
      <x v="40"/>
    </i>
    <i>
      <x v="41"/>
    </i>
    <i>
      <x v="44"/>
    </i>
    <i>
      <x v="45"/>
    </i>
    <i>
      <x v="46"/>
    </i>
    <i>
      <x v="47"/>
    </i>
    <i>
      <x v="48"/>
    </i>
    <i>
      <x v="50"/>
    </i>
    <i>
      <x v="51"/>
    </i>
    <i>
      <x v="52"/>
    </i>
    <i t="grand">
      <x/>
    </i>
  </rowItems>
  <colFields count="1">
    <field x="10"/>
  </colFields>
  <colItems count="3">
    <i>
      <x/>
    </i>
    <i>
      <x v="1"/>
    </i>
    <i>
      <x v="2"/>
    </i>
  </colItems>
  <pageFields count="1">
    <pageField fld="11" hier="-1"/>
  </pageFields>
  <dataFields count="1">
    <dataField name="Sum of Nepieciešamais skaits uz gulti/nodaļu (EUR)" fld="9" baseField="0" baseItem="0" numFmtId="3"/>
  </dataFields>
  <formats count="26"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63">
      <pivotArea dataOnly="0" labelOnly="1" grandRow="1" outline="0" fieldPosition="0"/>
    </format>
    <format dxfId="62">
      <pivotArea dataOnly="0" labelOnly="1" fieldPosition="0">
        <references count="1">
          <reference field="10" count="0"/>
        </references>
      </pivotArea>
    </format>
    <format dxfId="61">
      <pivotArea dataOnly="0" labelOnly="1" grandCol="1" outline="0" fieldPosition="0"/>
    </format>
    <format dxfId="60">
      <pivotArea outline="0" collapsedLevelsAreSubtotals="1" fieldPosition="0"/>
    </format>
    <format dxfId="59">
      <pivotArea field="2" type="button" dataOnly="0" labelOnly="1" outline="0" axis="axisRow" fieldPosition="0"/>
    </format>
    <format dxfId="58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57">
      <pivotArea dataOnly="0" labelOnly="1" grandRow="1" outline="0" fieldPosition="0"/>
    </format>
    <format dxfId="56">
      <pivotArea dataOnly="0" labelOnly="1" fieldPosition="0">
        <references count="1">
          <reference field="10" count="0"/>
        </references>
      </pivotArea>
    </format>
    <format dxfId="55">
      <pivotArea dataOnly="0" labelOnly="1" grandCol="1" outline="0" fieldPosition="0"/>
    </format>
    <format dxfId="54">
      <pivotArea outline="0" collapsedLevelsAreSubtotals="1" fieldPosition="0"/>
    </format>
    <format dxfId="53">
      <pivotArea dataOnly="0" labelOnly="1" fieldPosition="0">
        <references count="1">
          <reference field="10" count="0"/>
        </references>
      </pivotArea>
    </format>
    <format dxfId="52">
      <pivotArea dataOnly="0" labelOnly="1" grandCol="1" outline="0" fieldPosition="0"/>
    </format>
    <format dxfId="51">
      <pivotArea outline="0" collapsedLevelsAreSubtotals="1" fieldPosition="0"/>
    </format>
    <format dxfId="50">
      <pivotArea dataOnly="0" labelOnly="1" grandRow="1" outline="0" fieldPosition="0"/>
    </format>
    <format dxfId="49">
      <pivotArea dataOnly="0" labelOnly="1" grandCol="1" outline="0" fieldPosition="0"/>
    </format>
    <format dxfId="48">
      <pivotArea collapsedLevelsAreSubtotals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47">
      <pivotArea field="2" type="button" dataOnly="0" labelOnly="1" outline="0" axis="axisRow" fieldPosition="0"/>
    </format>
    <format dxfId="46">
      <pivotArea dataOnly="0" labelOnly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45">
      <pivotArea dataOnly="0" labelOnly="1" fieldPosition="0">
        <references count="1">
          <reference field="10" count="0"/>
        </references>
      </pivotArea>
    </format>
    <format dxfId="44">
      <pivotArea outline="0" collapsedLevelsAreSubtotals="1" fieldPosition="0"/>
    </format>
    <format dxfId="43">
      <pivotArea dataOnly="0" labelOnly="1" grandRow="1" outline="0" fieldPosition="0"/>
    </format>
    <format dxfId="42">
      <pivotArea collapsedLevelsAreSubtotals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  <format dxfId="41">
      <pivotArea dataOnly="0" labelOnly="1" fieldPosition="0">
        <references count="1">
          <reference field="2" count="36">
            <x v="0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6"/>
            <x v="20"/>
            <x v="24"/>
            <x v="25"/>
            <x v="27"/>
            <x v="28"/>
            <x v="29"/>
            <x v="30"/>
            <x v="32"/>
            <x v="34"/>
            <x v="35"/>
            <x v="38"/>
            <x v="39"/>
            <x v="40"/>
            <x v="41"/>
            <x v="44"/>
            <x v="45"/>
            <x v="46"/>
            <x v="47"/>
            <x v="48"/>
            <x v="50"/>
            <x v="51"/>
            <x v="5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82F9A6-4A39-4917-9870-B8C703620C51}" name="PivotTable2" cacheId="0" applyNumberFormats="0" applyBorderFormats="0" applyFontFormats="0" applyPatternFormats="0" applyAlignmentFormats="0" applyWidthHeightFormats="1" dataCaption="Values" updatedVersion="6" minRefreshableVersion="3" colGrandTotals="0" itemPrintTitles="1" createdVersion="6" indent="0" outline="1" outlineData="1" multipleFieldFilters="0">
  <location ref="A6:D29" firstHeaderRow="1" firstDataRow="2" firstDataCol="1" rowPageCount="1" colPageCount="1"/>
  <pivotFields count="16">
    <pivotField showAll="0"/>
    <pivotField showAll="0"/>
    <pivotField axis="axisRow" showAll="0">
      <items count="54">
        <item x="19"/>
        <item x="37"/>
        <item x="27"/>
        <item x="11"/>
        <item x="22"/>
        <item x="5"/>
        <item x="2"/>
        <item x="29"/>
        <item x="10"/>
        <item x="18"/>
        <item x="24"/>
        <item x="0"/>
        <item x="8"/>
        <item x="6"/>
        <item x="28"/>
        <item x="32"/>
        <item x="43"/>
        <item x="49"/>
        <item x="17"/>
        <item x="9"/>
        <item x="3"/>
        <item x="35"/>
        <item x="26"/>
        <item x="23"/>
        <item x="34"/>
        <item x="4"/>
        <item x="36"/>
        <item x="44"/>
        <item x="31"/>
        <item x="33"/>
        <item x="42"/>
        <item x="39"/>
        <item x="41"/>
        <item x="50"/>
        <item x="21"/>
        <item x="40"/>
        <item x="15"/>
        <item x="14"/>
        <item x="45"/>
        <item x="46"/>
        <item x="20"/>
        <item x="48"/>
        <item x="51"/>
        <item x="25"/>
        <item x="30"/>
        <item x="16"/>
        <item x="47"/>
        <item x="1"/>
        <item x="7"/>
        <item x="38"/>
        <item x="13"/>
        <item x="12"/>
        <item x="52"/>
        <item t="default"/>
      </items>
    </pivotField>
    <pivotField showAll="0"/>
    <pivotField showAll="0"/>
    <pivotField showAll="0"/>
    <pivotField showAll="0"/>
    <pivotField numFmtId="4" showAll="0"/>
    <pivotField numFmtId="3" showAll="0"/>
    <pivotField dataField="1" numFmtId="3" showAll="0"/>
    <pivotField axis="axisCol" showAll="0">
      <items count="4">
        <item x="0"/>
        <item x="1"/>
        <item x="2"/>
        <item t="default"/>
      </items>
    </pivotField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2"/>
  </rowFields>
  <rowItems count="22">
    <i>
      <x v="1"/>
    </i>
    <i>
      <x v="2"/>
    </i>
    <i>
      <x v="7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6"/>
    </i>
    <i>
      <x v="31"/>
    </i>
    <i>
      <x v="33"/>
    </i>
    <i>
      <x v="35"/>
    </i>
    <i>
      <x v="36"/>
    </i>
    <i>
      <x v="37"/>
    </i>
    <i>
      <x v="42"/>
    </i>
    <i>
      <x v="43"/>
    </i>
    <i>
      <x v="49"/>
    </i>
    <i t="grand">
      <x/>
    </i>
  </rowItems>
  <colFields count="1">
    <field x="10"/>
  </colFields>
  <colItems count="3">
    <i>
      <x/>
    </i>
    <i>
      <x v="1"/>
    </i>
    <i>
      <x v="2"/>
    </i>
  </colItems>
  <pageFields count="1">
    <pageField fld="11" item="0" hier="-1"/>
  </pageFields>
  <dataFields count="1">
    <dataField name="Sum of Nepieciešamais skaits uz gulti/nodaļu (EUR)" fld="9" baseField="0" baseItem="0" numFmtId="3"/>
  </dataFields>
  <formats count="20">
    <format dxfId="86">
      <pivotArea outline="0" collapsedLevelsAreSubtotals="1" fieldPosition="0"/>
    </format>
    <format dxfId="85">
      <pivotArea field="2" type="button" dataOnly="0" labelOnly="1" outline="0" axis="axisRow" fieldPosition="0"/>
    </format>
    <format dxfId="84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1">
          <reference field="10" count="0"/>
        </references>
      </pivotArea>
    </format>
    <format dxfId="81">
      <pivotArea dataOnly="0" labelOnly="1" grandCol="1" outline="0" fieldPosition="0"/>
    </format>
    <format dxfId="80">
      <pivotArea outline="0" collapsedLevelsAreSubtotals="1" fieldPosition="0"/>
    </format>
    <format dxfId="79">
      <pivotArea field="2" type="button" dataOnly="0" labelOnly="1" outline="0" axis="axisRow" fieldPosition="0"/>
    </format>
    <format dxfId="78">
      <pivotArea dataOnly="0" labelOnly="1" fieldPosition="0">
        <references count="1">
          <reference field="2" count="20">
            <x v="1"/>
            <x v="2"/>
            <x v="7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1">
          <reference field="10" count="0"/>
        </references>
      </pivotArea>
    </format>
    <format dxfId="75">
      <pivotArea dataOnly="0" labelOnly="1" grandCol="1" outline="0" fieldPosition="0"/>
    </format>
    <format dxfId="74">
      <pivotArea outline="0" collapsedLevelsAreSubtotals="1" fieldPosition="0"/>
    </format>
    <format dxfId="73">
      <pivotArea dataOnly="0" labelOnly="1" fieldPosition="0">
        <references count="1">
          <reference field="10" count="0"/>
        </references>
      </pivotArea>
    </format>
    <format dxfId="72">
      <pivotArea dataOnly="0" labelOnly="1" grandCol="1" outline="0" fieldPosition="0"/>
    </format>
    <format dxfId="71">
      <pivotArea outline="0" collapsedLevelsAreSubtotals="1" fieldPosition="0"/>
    </format>
    <format dxfId="70">
      <pivotArea field="2" type="button" dataOnly="0" labelOnly="1" outline="0" axis="axisRow" fieldPosition="0"/>
    </format>
    <format dxfId="69">
      <pivotArea dataOnly="0" labelOnly="1" fieldPosition="0">
        <references count="1">
          <reference field="2" count="21">
            <x v="1"/>
            <x v="2"/>
            <x v="7"/>
            <x v="15"/>
            <x v="16"/>
            <x v="17"/>
            <x v="18"/>
            <x v="19"/>
            <x v="20"/>
            <x v="21"/>
            <x v="22"/>
            <x v="23"/>
            <x v="26"/>
            <x v="31"/>
            <x v="33"/>
            <x v="35"/>
            <x v="36"/>
            <x v="37"/>
            <x v="42"/>
            <x v="43"/>
            <x v="49"/>
          </reference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6A774-D9F8-48C9-8D9A-5BBA3D459516}">
  <sheetPr>
    <tabColor rgb="FF92D050"/>
  </sheetPr>
  <dimension ref="A1:K89"/>
  <sheetViews>
    <sheetView showGridLines="0" tabSelected="1" topLeftCell="A67" zoomScaleNormal="100" workbookViewId="0">
      <selection activeCell="D86" sqref="D86"/>
    </sheetView>
  </sheetViews>
  <sheetFormatPr defaultColWidth="9.1796875" defaultRowHeight="14.5" x14ac:dyDescent="0.35"/>
  <cols>
    <col min="1" max="1" width="52.26953125" bestFit="1" customWidth="1"/>
    <col min="2" max="2" width="16.26953125" bestFit="1" customWidth="1"/>
    <col min="3" max="3" width="17.26953125" customWidth="1"/>
    <col min="4" max="4" width="15.54296875" customWidth="1"/>
    <col min="5" max="5" width="11.26953125" bestFit="1" customWidth="1"/>
    <col min="6" max="6" width="10" bestFit="1" customWidth="1"/>
    <col min="7" max="7" width="52.26953125" bestFit="1" customWidth="1"/>
    <col min="8" max="10" width="11.81640625" customWidth="1"/>
    <col min="11" max="11" width="11.26953125" bestFit="1" customWidth="1"/>
  </cols>
  <sheetData>
    <row r="1" spans="1:11" ht="78" customHeight="1" x14ac:dyDescent="0.35">
      <c r="H1" s="14" t="s">
        <v>77</v>
      </c>
      <c r="I1" s="14"/>
      <c r="J1" s="14"/>
      <c r="K1" s="13"/>
    </row>
    <row r="2" spans="1:11" ht="18.5" x14ac:dyDescent="0.45">
      <c r="A2" s="15" t="s">
        <v>76</v>
      </c>
      <c r="B2" s="15"/>
      <c r="C2" s="15"/>
      <c r="D2" s="15"/>
      <c r="E2" s="15"/>
      <c r="F2" s="15"/>
      <c r="G2" s="15"/>
      <c r="H2" s="15"/>
      <c r="I2" s="15"/>
      <c r="J2" s="15"/>
    </row>
    <row r="4" spans="1:11" x14ac:dyDescent="0.35">
      <c r="A4" t="s">
        <v>56</v>
      </c>
      <c r="B4" t="s">
        <v>75</v>
      </c>
      <c r="G4" t="s">
        <v>56</v>
      </c>
      <c r="H4" t="s">
        <v>75</v>
      </c>
    </row>
    <row r="5" spans="1:11" x14ac:dyDescent="0.35">
      <c r="C5" t="s">
        <v>74</v>
      </c>
    </row>
    <row r="6" spans="1:11" x14ac:dyDescent="0.35">
      <c r="A6" t="s">
        <v>53</v>
      </c>
      <c r="B6" t="s">
        <v>51</v>
      </c>
      <c r="G6" t="s">
        <v>52</v>
      </c>
      <c r="H6" t="s">
        <v>51</v>
      </c>
    </row>
    <row r="7" spans="1:11" x14ac:dyDescent="0.35">
      <c r="A7" s="12" t="s">
        <v>50</v>
      </c>
      <c r="B7" s="8" t="s">
        <v>49</v>
      </c>
      <c r="C7" s="8" t="s">
        <v>48</v>
      </c>
      <c r="D7" s="8" t="s">
        <v>47</v>
      </c>
      <c r="G7" s="12" t="s">
        <v>50</v>
      </c>
      <c r="H7" s="8" t="s">
        <v>49</v>
      </c>
      <c r="I7" s="8" t="s">
        <v>48</v>
      </c>
      <c r="J7" s="8" t="s">
        <v>47</v>
      </c>
    </row>
    <row r="8" spans="1:11" x14ac:dyDescent="0.35">
      <c r="A8" s="9" t="s">
        <v>73</v>
      </c>
      <c r="B8" s="8">
        <v>672.31</v>
      </c>
      <c r="C8" s="8">
        <v>672.31</v>
      </c>
      <c r="D8" s="8"/>
      <c r="G8" s="9" t="s">
        <v>73</v>
      </c>
      <c r="H8" s="8">
        <v>1</v>
      </c>
      <c r="I8" s="8">
        <v>1</v>
      </c>
      <c r="J8" s="8"/>
    </row>
    <row r="9" spans="1:11" x14ac:dyDescent="0.35">
      <c r="A9" s="9" t="s">
        <v>45</v>
      </c>
      <c r="B9" s="8">
        <v>2637.8</v>
      </c>
      <c r="C9" s="8"/>
      <c r="D9" s="8"/>
      <c r="G9" s="9" t="s">
        <v>45</v>
      </c>
      <c r="H9" s="8">
        <v>1</v>
      </c>
      <c r="I9" s="8"/>
      <c r="J9" s="8"/>
    </row>
    <row r="10" spans="1:11" x14ac:dyDescent="0.35">
      <c r="A10" s="9" t="s">
        <v>72</v>
      </c>
      <c r="B10" s="8">
        <v>1492.52</v>
      </c>
      <c r="C10" s="8">
        <v>1492.52</v>
      </c>
      <c r="D10" s="8"/>
      <c r="G10" s="9" t="s">
        <v>72</v>
      </c>
      <c r="H10" s="8">
        <v>1</v>
      </c>
      <c r="I10" s="8">
        <v>1</v>
      </c>
      <c r="J10" s="8"/>
    </row>
    <row r="11" spans="1:11" x14ac:dyDescent="0.35">
      <c r="A11" s="11" t="s">
        <v>71</v>
      </c>
      <c r="B11" s="8">
        <v>1299.79</v>
      </c>
      <c r="C11" s="8">
        <v>1299.79</v>
      </c>
      <c r="D11" s="8"/>
      <c r="G11" s="11" t="s">
        <v>71</v>
      </c>
      <c r="H11" s="8">
        <v>1</v>
      </c>
      <c r="I11" s="8">
        <v>1</v>
      </c>
      <c r="J11" s="8"/>
    </row>
    <row r="12" spans="1:11" x14ac:dyDescent="0.35">
      <c r="A12" s="9" t="s">
        <v>33</v>
      </c>
      <c r="B12" s="8">
        <v>1500</v>
      </c>
      <c r="C12" s="8"/>
      <c r="D12" s="8"/>
      <c r="G12" s="9" t="s">
        <v>33</v>
      </c>
      <c r="H12" s="8">
        <v>1</v>
      </c>
      <c r="I12" s="8"/>
      <c r="J12" s="8"/>
    </row>
    <row r="13" spans="1:11" x14ac:dyDescent="0.35">
      <c r="A13" s="9" t="s">
        <v>70</v>
      </c>
      <c r="B13" s="8"/>
      <c r="C13" s="8"/>
      <c r="D13" s="8">
        <v>2539.83</v>
      </c>
      <c r="G13" s="9" t="s">
        <v>70</v>
      </c>
      <c r="H13" s="8"/>
      <c r="I13" s="8"/>
      <c r="J13" s="8">
        <v>1</v>
      </c>
    </row>
    <row r="14" spans="1:11" x14ac:dyDescent="0.35">
      <c r="A14" s="9" t="s">
        <v>69</v>
      </c>
      <c r="B14" s="8">
        <v>10799.600000000002</v>
      </c>
      <c r="C14" s="8">
        <v>10800</v>
      </c>
      <c r="D14" s="8"/>
      <c r="G14" s="9" t="s">
        <v>69</v>
      </c>
      <c r="H14" s="8">
        <v>1</v>
      </c>
      <c r="I14" s="8">
        <v>1</v>
      </c>
      <c r="J14" s="8"/>
    </row>
    <row r="15" spans="1:11" x14ac:dyDescent="0.35">
      <c r="A15" s="9" t="s">
        <v>68</v>
      </c>
      <c r="B15" s="8">
        <v>15000</v>
      </c>
      <c r="C15" s="8">
        <v>15000</v>
      </c>
      <c r="D15" s="8">
        <v>6500</v>
      </c>
      <c r="G15" s="9" t="s">
        <v>68</v>
      </c>
      <c r="H15" s="8">
        <v>1</v>
      </c>
      <c r="I15" s="8">
        <v>1</v>
      </c>
      <c r="J15" s="8">
        <v>1</v>
      </c>
    </row>
    <row r="16" spans="1:11" x14ac:dyDescent="0.35">
      <c r="A16" s="9" t="s">
        <v>32</v>
      </c>
      <c r="B16" s="8">
        <v>43557.58</v>
      </c>
      <c r="C16" s="8">
        <v>25000</v>
      </c>
      <c r="D16" s="8"/>
      <c r="G16" s="9" t="s">
        <v>32</v>
      </c>
      <c r="H16" s="8">
        <v>1</v>
      </c>
      <c r="I16" s="8">
        <v>1</v>
      </c>
      <c r="J16" s="8"/>
    </row>
    <row r="17" spans="1:10" x14ac:dyDescent="0.35">
      <c r="A17" s="9" t="s">
        <v>67</v>
      </c>
      <c r="B17" s="8">
        <v>2211.14</v>
      </c>
      <c r="C17" s="8">
        <v>1105.57</v>
      </c>
      <c r="D17" s="8">
        <v>1161.5999999999999</v>
      </c>
      <c r="G17" s="9" t="s">
        <v>67</v>
      </c>
      <c r="H17" s="8">
        <v>2</v>
      </c>
      <c r="I17" s="8">
        <v>1</v>
      </c>
      <c r="J17" s="8">
        <v>1</v>
      </c>
    </row>
    <row r="18" spans="1:10" x14ac:dyDescent="0.35">
      <c r="A18" s="9" t="s">
        <v>66</v>
      </c>
      <c r="B18" s="8">
        <v>1200</v>
      </c>
      <c r="C18" s="8">
        <v>1200</v>
      </c>
      <c r="D18" s="8"/>
      <c r="G18" s="9" t="s">
        <v>66</v>
      </c>
      <c r="H18" s="8">
        <v>1</v>
      </c>
      <c r="I18" s="8">
        <v>1</v>
      </c>
      <c r="J18" s="8"/>
    </row>
    <row r="19" spans="1:10" x14ac:dyDescent="0.35">
      <c r="A19" s="9" t="s">
        <v>65</v>
      </c>
      <c r="B19" s="8">
        <v>5497.98</v>
      </c>
      <c r="C19" s="8">
        <v>5497.98</v>
      </c>
      <c r="D19" s="8"/>
      <c r="G19" s="9" t="s">
        <v>65</v>
      </c>
      <c r="H19" s="8">
        <v>1</v>
      </c>
      <c r="I19" s="8">
        <v>1</v>
      </c>
      <c r="J19" s="8"/>
    </row>
    <row r="20" spans="1:10" x14ac:dyDescent="0.35">
      <c r="A20" s="9" t="s">
        <v>64</v>
      </c>
      <c r="B20" s="8">
        <v>1098.0999999999999</v>
      </c>
      <c r="C20" s="8">
        <v>1098.0999999999999</v>
      </c>
      <c r="D20" s="8"/>
      <c r="G20" s="9" t="s">
        <v>64</v>
      </c>
      <c r="H20" s="8">
        <v>1</v>
      </c>
      <c r="I20" s="8">
        <v>1</v>
      </c>
      <c r="J20" s="8"/>
    </row>
    <row r="21" spans="1:10" x14ac:dyDescent="0.35">
      <c r="A21" s="9" t="s">
        <v>63</v>
      </c>
      <c r="B21" s="8">
        <v>2500</v>
      </c>
      <c r="C21" s="8">
        <v>2500</v>
      </c>
      <c r="D21" s="8"/>
      <c r="G21" s="9" t="s">
        <v>63</v>
      </c>
      <c r="H21" s="8">
        <v>1</v>
      </c>
      <c r="I21" s="8">
        <v>1</v>
      </c>
      <c r="J21" s="8"/>
    </row>
    <row r="22" spans="1:10" x14ac:dyDescent="0.35">
      <c r="A22" s="9" t="s">
        <v>62</v>
      </c>
      <c r="B22" s="8"/>
      <c r="C22" s="8"/>
      <c r="D22" s="8">
        <v>430</v>
      </c>
      <c r="G22" s="9" t="s">
        <v>62</v>
      </c>
      <c r="H22" s="8"/>
      <c r="I22" s="8"/>
      <c r="J22" s="8">
        <v>1</v>
      </c>
    </row>
    <row r="23" spans="1:10" x14ac:dyDescent="0.35">
      <c r="A23" s="9" t="s">
        <v>23</v>
      </c>
      <c r="B23" s="8">
        <v>500</v>
      </c>
      <c r="C23" s="8"/>
      <c r="D23" s="8"/>
      <c r="G23" s="9" t="s">
        <v>23</v>
      </c>
      <c r="H23" s="8">
        <v>1</v>
      </c>
      <c r="I23" s="8"/>
      <c r="J23" s="8"/>
    </row>
    <row r="24" spans="1:10" x14ac:dyDescent="0.35">
      <c r="A24" s="9" t="s">
        <v>61</v>
      </c>
      <c r="B24" s="8">
        <v>2400</v>
      </c>
      <c r="C24" s="8">
        <v>1200</v>
      </c>
      <c r="D24" s="8"/>
      <c r="G24" s="9" t="s">
        <v>61</v>
      </c>
      <c r="H24" s="8">
        <v>2</v>
      </c>
      <c r="I24" s="8">
        <v>1</v>
      </c>
      <c r="J24" s="8"/>
    </row>
    <row r="25" spans="1:10" x14ac:dyDescent="0.35">
      <c r="A25" s="9" t="s">
        <v>60</v>
      </c>
      <c r="B25" s="8">
        <v>12000</v>
      </c>
      <c r="C25" s="8">
        <v>5500</v>
      </c>
      <c r="D25" s="8">
        <v>4210.62</v>
      </c>
      <c r="G25" s="9" t="s">
        <v>60</v>
      </c>
      <c r="H25" s="8">
        <v>10</v>
      </c>
      <c r="I25" s="8">
        <v>5</v>
      </c>
      <c r="J25" s="8">
        <v>2</v>
      </c>
    </row>
    <row r="26" spans="1:10" x14ac:dyDescent="0.35">
      <c r="A26" s="9" t="s">
        <v>59</v>
      </c>
      <c r="B26" s="8"/>
      <c r="C26" s="8"/>
      <c r="D26" s="8">
        <v>2068.16</v>
      </c>
      <c r="G26" s="9" t="s">
        <v>59</v>
      </c>
      <c r="H26" s="8"/>
      <c r="I26" s="8"/>
      <c r="J26" s="8">
        <v>1</v>
      </c>
    </row>
    <row r="27" spans="1:10" x14ac:dyDescent="0.35">
      <c r="A27" s="9" t="s">
        <v>58</v>
      </c>
      <c r="B27" s="8">
        <v>4500</v>
      </c>
      <c r="C27" s="8">
        <v>4500</v>
      </c>
      <c r="D27" s="8"/>
      <c r="G27" s="9" t="s">
        <v>58</v>
      </c>
      <c r="H27" s="8">
        <v>1</v>
      </c>
      <c r="I27" s="8">
        <v>1</v>
      </c>
      <c r="J27" s="8"/>
    </row>
    <row r="28" spans="1:10" x14ac:dyDescent="0.35">
      <c r="A28" s="9" t="s">
        <v>57</v>
      </c>
      <c r="B28" s="8">
        <v>611.04999999999995</v>
      </c>
      <c r="C28" s="8">
        <v>611.04999999999995</v>
      </c>
      <c r="D28" s="8">
        <v>611.04999999999995</v>
      </c>
      <c r="G28" s="9" t="s">
        <v>57</v>
      </c>
      <c r="H28" s="8">
        <v>1</v>
      </c>
      <c r="I28" s="8">
        <v>1</v>
      </c>
      <c r="J28" s="8">
        <v>1</v>
      </c>
    </row>
    <row r="29" spans="1:10" x14ac:dyDescent="0.35">
      <c r="A29" s="9" t="s">
        <v>10</v>
      </c>
      <c r="B29" s="8">
        <v>109477.87000000001</v>
      </c>
      <c r="C29" s="8">
        <v>77477.319999999992</v>
      </c>
      <c r="D29" s="8">
        <v>17521.259999999998</v>
      </c>
      <c r="G29" s="9" t="s">
        <v>10</v>
      </c>
      <c r="H29" s="8">
        <v>29</v>
      </c>
      <c r="I29" s="8">
        <v>19</v>
      </c>
      <c r="J29" s="8">
        <v>8</v>
      </c>
    </row>
    <row r="33" spans="1:10" x14ac:dyDescent="0.35">
      <c r="A33" t="s">
        <v>56</v>
      </c>
      <c r="B33" t="s">
        <v>55</v>
      </c>
      <c r="G33" t="s">
        <v>56</v>
      </c>
      <c r="H33" t="s">
        <v>55</v>
      </c>
    </row>
    <row r="34" spans="1:10" x14ac:dyDescent="0.35">
      <c r="C34" t="s">
        <v>54</v>
      </c>
    </row>
    <row r="35" spans="1:10" x14ac:dyDescent="0.35">
      <c r="A35" t="s">
        <v>53</v>
      </c>
      <c r="B35" t="s">
        <v>51</v>
      </c>
      <c r="G35" t="s">
        <v>52</v>
      </c>
      <c r="H35" t="s">
        <v>51</v>
      </c>
    </row>
    <row r="36" spans="1:10" x14ac:dyDescent="0.35">
      <c r="A36" s="12" t="s">
        <v>50</v>
      </c>
      <c r="B36" s="8" t="s">
        <v>49</v>
      </c>
      <c r="C36" s="8" t="s">
        <v>48</v>
      </c>
      <c r="D36" s="8" t="s">
        <v>47</v>
      </c>
      <c r="G36" s="12" t="s">
        <v>50</v>
      </c>
      <c r="H36" s="8" t="s">
        <v>49</v>
      </c>
      <c r="I36" s="8" t="s">
        <v>48</v>
      </c>
      <c r="J36" s="8" t="s">
        <v>47</v>
      </c>
    </row>
    <row r="37" spans="1:10" x14ac:dyDescent="0.35">
      <c r="A37" s="11" t="s">
        <v>46</v>
      </c>
      <c r="B37" s="8">
        <v>8323.7999999999993</v>
      </c>
      <c r="C37" s="8">
        <v>8323.7999999999993</v>
      </c>
      <c r="D37" s="8"/>
      <c r="G37" s="11" t="s">
        <v>46</v>
      </c>
      <c r="H37" s="8">
        <v>1</v>
      </c>
      <c r="I37" s="8">
        <v>1</v>
      </c>
      <c r="J37" s="8"/>
    </row>
    <row r="38" spans="1:10" x14ac:dyDescent="0.35">
      <c r="A38" s="9" t="s">
        <v>45</v>
      </c>
      <c r="B38" s="8"/>
      <c r="C38" s="8">
        <v>26378</v>
      </c>
      <c r="D38" s="8">
        <v>26378</v>
      </c>
      <c r="G38" s="9" t="s">
        <v>45</v>
      </c>
      <c r="H38" s="8"/>
      <c r="I38" s="8">
        <v>10</v>
      </c>
      <c r="J38" s="8">
        <v>10</v>
      </c>
    </row>
    <row r="39" spans="1:10" x14ac:dyDescent="0.35">
      <c r="A39" s="11" t="s">
        <v>44</v>
      </c>
      <c r="B39" s="8">
        <v>18910</v>
      </c>
      <c r="C39" s="8">
        <v>18910</v>
      </c>
      <c r="D39" s="8"/>
      <c r="G39" s="11" t="s">
        <v>44</v>
      </c>
      <c r="H39" s="8">
        <v>1</v>
      </c>
      <c r="I39" s="8">
        <v>1</v>
      </c>
      <c r="J39" s="8"/>
    </row>
    <row r="40" spans="1:10" x14ac:dyDescent="0.35">
      <c r="A40" s="11" t="s">
        <v>43</v>
      </c>
      <c r="B40" s="8">
        <v>5677.26</v>
      </c>
      <c r="C40" s="8">
        <v>5677.26</v>
      </c>
      <c r="D40" s="8">
        <v>5677.26</v>
      </c>
      <c r="G40" s="11" t="s">
        <v>43</v>
      </c>
      <c r="H40" s="8">
        <v>1</v>
      </c>
      <c r="I40" s="8">
        <v>1</v>
      </c>
      <c r="J40" s="8">
        <v>1</v>
      </c>
    </row>
    <row r="41" spans="1:10" x14ac:dyDescent="0.35">
      <c r="A41" s="11" t="s">
        <v>42</v>
      </c>
      <c r="B41" s="8">
        <v>19000</v>
      </c>
      <c r="C41" s="8">
        <v>19000</v>
      </c>
      <c r="D41" s="8">
        <v>19000</v>
      </c>
      <c r="G41" s="11" t="s">
        <v>42</v>
      </c>
      <c r="H41" s="8">
        <v>1</v>
      </c>
      <c r="I41" s="8">
        <v>1</v>
      </c>
      <c r="J41" s="8">
        <v>1</v>
      </c>
    </row>
    <row r="42" spans="1:10" x14ac:dyDescent="0.35">
      <c r="A42" s="11" t="s">
        <v>41</v>
      </c>
      <c r="B42" s="8">
        <v>3000</v>
      </c>
      <c r="C42" s="8">
        <v>3000</v>
      </c>
      <c r="D42" s="8">
        <v>3000</v>
      </c>
      <c r="G42" s="11" t="s">
        <v>41</v>
      </c>
      <c r="H42" s="8">
        <v>1</v>
      </c>
      <c r="I42" s="8">
        <v>1</v>
      </c>
      <c r="J42" s="8">
        <v>1</v>
      </c>
    </row>
    <row r="43" spans="1:10" x14ac:dyDescent="0.35">
      <c r="A43" s="11" t="s">
        <v>40</v>
      </c>
      <c r="B43" s="8">
        <v>21684.57</v>
      </c>
      <c r="C43" s="8">
        <v>21684.57</v>
      </c>
      <c r="D43" s="8"/>
      <c r="G43" s="11" t="s">
        <v>40</v>
      </c>
      <c r="H43" s="8">
        <v>1</v>
      </c>
      <c r="I43" s="8">
        <v>1</v>
      </c>
      <c r="J43" s="8"/>
    </row>
    <row r="44" spans="1:10" x14ac:dyDescent="0.35">
      <c r="A44" s="11" t="s">
        <v>39</v>
      </c>
      <c r="B44" s="8">
        <v>9635</v>
      </c>
      <c r="C44" s="8">
        <v>9635</v>
      </c>
      <c r="D44" s="8">
        <v>9635.23</v>
      </c>
      <c r="G44" s="11" t="s">
        <v>39</v>
      </c>
      <c r="H44" s="8">
        <v>1</v>
      </c>
      <c r="I44" s="8">
        <v>1</v>
      </c>
      <c r="J44" s="8">
        <v>1</v>
      </c>
    </row>
    <row r="45" spans="1:10" x14ac:dyDescent="0.35">
      <c r="A45" s="11" t="s">
        <v>38</v>
      </c>
      <c r="B45" s="8">
        <v>1409</v>
      </c>
      <c r="C45" s="8">
        <v>1409</v>
      </c>
      <c r="D45" s="8">
        <v>1408.64</v>
      </c>
      <c r="G45" s="11" t="s">
        <v>38</v>
      </c>
      <c r="H45" s="8">
        <v>1</v>
      </c>
      <c r="I45" s="8">
        <v>1</v>
      </c>
      <c r="J45" s="8">
        <v>1</v>
      </c>
    </row>
    <row r="46" spans="1:10" x14ac:dyDescent="0.35">
      <c r="A46" s="11" t="s">
        <v>37</v>
      </c>
      <c r="B46" s="8">
        <v>75000</v>
      </c>
      <c r="C46" s="8">
        <v>75000</v>
      </c>
      <c r="D46" s="8"/>
      <c r="G46" s="11" t="s">
        <v>37</v>
      </c>
      <c r="H46" s="8">
        <v>1</v>
      </c>
      <c r="I46" s="8">
        <v>1</v>
      </c>
      <c r="J46" s="8"/>
    </row>
    <row r="47" spans="1:10" x14ac:dyDescent="0.35">
      <c r="A47" s="11" t="s">
        <v>36</v>
      </c>
      <c r="B47" s="8">
        <v>22783.73</v>
      </c>
      <c r="C47" s="8"/>
      <c r="D47" s="8"/>
      <c r="G47" s="11" t="s">
        <v>36</v>
      </c>
      <c r="H47" s="8">
        <v>1</v>
      </c>
      <c r="I47" s="8"/>
      <c r="J47" s="8"/>
    </row>
    <row r="48" spans="1:10" x14ac:dyDescent="0.35">
      <c r="A48" s="11" t="s">
        <v>35</v>
      </c>
      <c r="B48" s="8">
        <v>26468.400000000001</v>
      </c>
      <c r="C48" s="8">
        <v>26468.400000000001</v>
      </c>
      <c r="D48" s="8"/>
      <c r="G48" s="11" t="s">
        <v>35</v>
      </c>
      <c r="H48" s="8">
        <v>1</v>
      </c>
      <c r="I48" s="8">
        <v>1</v>
      </c>
      <c r="J48" s="8"/>
    </row>
    <row r="49" spans="1:10" x14ac:dyDescent="0.35">
      <c r="A49" s="11" t="s">
        <v>34</v>
      </c>
      <c r="B49" s="8">
        <v>1895.27</v>
      </c>
      <c r="C49" s="8">
        <v>1895.2699999999998</v>
      </c>
      <c r="D49" s="8"/>
      <c r="G49" s="11" t="s">
        <v>34</v>
      </c>
      <c r="H49" s="8">
        <v>1</v>
      </c>
      <c r="I49" s="8">
        <v>1</v>
      </c>
      <c r="J49" s="8"/>
    </row>
    <row r="50" spans="1:10" x14ac:dyDescent="0.35">
      <c r="A50" s="9" t="s">
        <v>33</v>
      </c>
      <c r="B50" s="8"/>
      <c r="C50" s="8">
        <v>15000</v>
      </c>
      <c r="D50" s="8"/>
      <c r="G50" s="9" t="s">
        <v>33</v>
      </c>
      <c r="H50" s="8"/>
      <c r="I50" s="8">
        <v>10</v>
      </c>
      <c r="J50" s="8"/>
    </row>
    <row r="51" spans="1:10" x14ac:dyDescent="0.35">
      <c r="A51" s="9" t="s">
        <v>32</v>
      </c>
      <c r="B51" s="8"/>
      <c r="C51" s="8"/>
      <c r="D51" s="8">
        <v>25000</v>
      </c>
      <c r="G51" s="9" t="s">
        <v>32</v>
      </c>
      <c r="H51" s="8"/>
      <c r="I51" s="8"/>
      <c r="J51" s="8">
        <v>1</v>
      </c>
    </row>
    <row r="52" spans="1:10" x14ac:dyDescent="0.35">
      <c r="A52" s="11" t="s">
        <v>31</v>
      </c>
      <c r="B52" s="8">
        <v>1165.33</v>
      </c>
      <c r="C52" s="8">
        <v>1165.33</v>
      </c>
      <c r="D52" s="8">
        <v>1486.55</v>
      </c>
      <c r="G52" s="11" t="s">
        <v>31</v>
      </c>
      <c r="H52" s="8">
        <v>1</v>
      </c>
      <c r="I52" s="8">
        <v>1</v>
      </c>
      <c r="J52" s="8">
        <v>1</v>
      </c>
    </row>
    <row r="53" spans="1:10" x14ac:dyDescent="0.35">
      <c r="A53" s="11" t="s">
        <v>30</v>
      </c>
      <c r="B53" s="8">
        <v>35527.69</v>
      </c>
      <c r="C53" s="8">
        <v>35527.69</v>
      </c>
      <c r="D53" s="8"/>
      <c r="G53" s="11" t="s">
        <v>30</v>
      </c>
      <c r="H53" s="8">
        <v>1</v>
      </c>
      <c r="I53" s="8">
        <v>1</v>
      </c>
      <c r="J53" s="8"/>
    </row>
    <row r="54" spans="1:10" x14ac:dyDescent="0.35">
      <c r="A54" s="11" t="s">
        <v>29</v>
      </c>
      <c r="B54" s="8">
        <v>5500</v>
      </c>
      <c r="C54" s="8"/>
      <c r="D54" s="8"/>
      <c r="G54" s="11" t="s">
        <v>29</v>
      </c>
      <c r="H54" s="8">
        <v>1</v>
      </c>
      <c r="I54" s="8"/>
      <c r="J54" s="8"/>
    </row>
    <row r="55" spans="1:10" x14ac:dyDescent="0.35">
      <c r="A55" s="11" t="s">
        <v>28</v>
      </c>
      <c r="B55" s="8">
        <v>1300</v>
      </c>
      <c r="C55" s="8">
        <v>1300</v>
      </c>
      <c r="D55" s="8">
        <v>1300</v>
      </c>
      <c r="G55" s="11" t="s">
        <v>28</v>
      </c>
      <c r="H55" s="8">
        <v>1</v>
      </c>
      <c r="I55" s="8">
        <v>1</v>
      </c>
      <c r="J55" s="8">
        <v>1</v>
      </c>
    </row>
    <row r="56" spans="1:10" x14ac:dyDescent="0.35">
      <c r="A56" s="11" t="s">
        <v>27</v>
      </c>
      <c r="B56" s="8">
        <v>1195.21</v>
      </c>
      <c r="C56" s="8"/>
      <c r="D56" s="8"/>
      <c r="G56" s="11" t="s">
        <v>27</v>
      </c>
      <c r="H56" s="8">
        <v>1</v>
      </c>
      <c r="I56" s="8"/>
      <c r="J56" s="8"/>
    </row>
    <row r="57" spans="1:10" x14ac:dyDescent="0.35">
      <c r="A57" s="11" t="s">
        <v>26</v>
      </c>
      <c r="B57" s="8">
        <v>7500</v>
      </c>
      <c r="C57" s="8"/>
      <c r="D57" s="8"/>
      <c r="G57" s="11" t="s">
        <v>26</v>
      </c>
      <c r="H57" s="8">
        <v>1</v>
      </c>
      <c r="I57" s="8"/>
      <c r="J57" s="8"/>
    </row>
    <row r="58" spans="1:10" x14ac:dyDescent="0.35">
      <c r="A58" s="11" t="s">
        <v>25</v>
      </c>
      <c r="B58" s="8">
        <v>26000</v>
      </c>
      <c r="C58" s="8">
        <v>26000</v>
      </c>
      <c r="D58" s="8"/>
      <c r="G58" s="11" t="s">
        <v>25</v>
      </c>
      <c r="H58" s="8">
        <v>1</v>
      </c>
      <c r="I58" s="8">
        <v>1</v>
      </c>
      <c r="J58" s="8"/>
    </row>
    <row r="59" spans="1:10" x14ac:dyDescent="0.35">
      <c r="A59" s="11" t="s">
        <v>24</v>
      </c>
      <c r="B59" s="8">
        <v>9490</v>
      </c>
      <c r="C59" s="8">
        <v>9490</v>
      </c>
      <c r="D59" s="8">
        <v>9489.83</v>
      </c>
      <c r="G59" s="11" t="s">
        <v>24</v>
      </c>
      <c r="H59" s="8">
        <v>1</v>
      </c>
      <c r="I59" s="8">
        <v>1</v>
      </c>
      <c r="J59" s="8">
        <v>1</v>
      </c>
    </row>
    <row r="60" spans="1:10" x14ac:dyDescent="0.35">
      <c r="A60" s="9" t="s">
        <v>23</v>
      </c>
      <c r="B60" s="8"/>
      <c r="C60" s="8">
        <v>7500</v>
      </c>
      <c r="D60" s="8"/>
      <c r="G60" s="9" t="s">
        <v>23</v>
      </c>
      <c r="H60" s="8"/>
      <c r="I60" s="8">
        <v>15</v>
      </c>
      <c r="J60" s="8"/>
    </row>
    <row r="61" spans="1:10" x14ac:dyDescent="0.35">
      <c r="A61" s="11" t="s">
        <v>22</v>
      </c>
      <c r="B61" s="8">
        <v>100000</v>
      </c>
      <c r="C61" s="8"/>
      <c r="D61" s="8"/>
      <c r="G61" s="11" t="s">
        <v>22</v>
      </c>
      <c r="H61" s="8">
        <v>1</v>
      </c>
      <c r="I61" s="8"/>
      <c r="J61" s="8"/>
    </row>
    <row r="62" spans="1:10" x14ac:dyDescent="0.35">
      <c r="A62" s="11" t="s">
        <v>21</v>
      </c>
      <c r="B62" s="8">
        <v>40000</v>
      </c>
      <c r="C62" s="8"/>
      <c r="D62" s="8"/>
      <c r="G62" s="11" t="s">
        <v>21</v>
      </c>
      <c r="H62" s="8">
        <v>1</v>
      </c>
      <c r="I62" s="8"/>
      <c r="J62" s="8"/>
    </row>
    <row r="63" spans="1:10" x14ac:dyDescent="0.35">
      <c r="A63" s="11" t="s">
        <v>20</v>
      </c>
      <c r="B63" s="8">
        <v>7186.43</v>
      </c>
      <c r="C63" s="8">
        <v>7186.43</v>
      </c>
      <c r="D63" s="8"/>
      <c r="G63" s="11" t="s">
        <v>20</v>
      </c>
      <c r="H63" s="8">
        <v>1</v>
      </c>
      <c r="I63" s="8">
        <v>1</v>
      </c>
      <c r="J63" s="8"/>
    </row>
    <row r="64" spans="1:10" x14ac:dyDescent="0.35">
      <c r="A64" s="11" t="s">
        <v>19</v>
      </c>
      <c r="B64" s="8"/>
      <c r="C64" s="8"/>
      <c r="D64" s="8">
        <v>49489</v>
      </c>
      <c r="G64" s="11" t="s">
        <v>19</v>
      </c>
      <c r="H64" s="8"/>
      <c r="I64" s="8"/>
      <c r="J64" s="8">
        <v>1</v>
      </c>
    </row>
    <row r="65" spans="1:11" x14ac:dyDescent="0.35">
      <c r="A65" s="11" t="s">
        <v>18</v>
      </c>
      <c r="B65" s="8">
        <v>1369.72</v>
      </c>
      <c r="C65" s="8">
        <v>1369.72</v>
      </c>
      <c r="D65" s="8">
        <v>1369.72</v>
      </c>
      <c r="G65" s="11" t="s">
        <v>18</v>
      </c>
      <c r="H65" s="8">
        <v>1</v>
      </c>
      <c r="I65" s="8">
        <v>1</v>
      </c>
      <c r="J65" s="8">
        <v>1</v>
      </c>
    </row>
    <row r="66" spans="1:11" x14ac:dyDescent="0.35">
      <c r="A66" s="11" t="s">
        <v>17</v>
      </c>
      <c r="B66" s="8">
        <v>11482.36</v>
      </c>
      <c r="C66" s="8">
        <v>11482.36</v>
      </c>
      <c r="D66" s="8">
        <v>11482</v>
      </c>
      <c r="G66" s="11" t="s">
        <v>17</v>
      </c>
      <c r="H66" s="8">
        <v>1</v>
      </c>
      <c r="I66" s="8">
        <v>1</v>
      </c>
      <c r="J66" s="8">
        <v>1</v>
      </c>
    </row>
    <row r="67" spans="1:11" x14ac:dyDescent="0.35">
      <c r="A67" s="11" t="s">
        <v>16</v>
      </c>
      <c r="B67" s="8">
        <v>40000</v>
      </c>
      <c r="C67" s="8"/>
      <c r="D67" s="8"/>
      <c r="G67" s="11" t="s">
        <v>16</v>
      </c>
      <c r="H67" s="8">
        <v>1</v>
      </c>
      <c r="I67" s="8"/>
      <c r="J67" s="8"/>
    </row>
    <row r="68" spans="1:11" x14ac:dyDescent="0.35">
      <c r="A68" s="11" t="s">
        <v>15</v>
      </c>
      <c r="B68" s="8">
        <v>82280</v>
      </c>
      <c r="C68" s="8"/>
      <c r="D68" s="8"/>
      <c r="G68" s="11" t="s">
        <v>15</v>
      </c>
      <c r="H68" s="8">
        <v>1</v>
      </c>
      <c r="I68" s="8"/>
      <c r="J68" s="8"/>
    </row>
    <row r="69" spans="1:11" x14ac:dyDescent="0.35">
      <c r="A69" s="11" t="s">
        <v>14</v>
      </c>
      <c r="B69" s="8">
        <v>25992.01</v>
      </c>
      <c r="C69" s="8">
        <v>25992.01</v>
      </c>
      <c r="D69" s="8"/>
      <c r="G69" s="11" t="s">
        <v>14</v>
      </c>
      <c r="H69" s="8">
        <v>1</v>
      </c>
      <c r="I69" s="8">
        <v>1</v>
      </c>
      <c r="J69" s="8"/>
    </row>
    <row r="70" spans="1:11" x14ac:dyDescent="0.35">
      <c r="A70" s="11" t="s">
        <v>13</v>
      </c>
      <c r="B70" s="8">
        <v>11952.12</v>
      </c>
      <c r="C70" s="8">
        <v>11952.12</v>
      </c>
      <c r="D70" s="8">
        <v>11952.12</v>
      </c>
      <c r="G70" s="11" t="s">
        <v>13</v>
      </c>
      <c r="H70" s="8">
        <v>1</v>
      </c>
      <c r="I70" s="8">
        <v>1</v>
      </c>
      <c r="J70" s="8">
        <v>1</v>
      </c>
    </row>
    <row r="71" spans="1:11" x14ac:dyDescent="0.35">
      <c r="A71" s="11" t="s">
        <v>12</v>
      </c>
      <c r="B71" s="8">
        <v>35000</v>
      </c>
      <c r="C71" s="8">
        <v>35000</v>
      </c>
      <c r="D71" s="8"/>
      <c r="G71" s="11" t="s">
        <v>12</v>
      </c>
      <c r="H71" s="8">
        <v>1</v>
      </c>
      <c r="I71" s="8">
        <v>1</v>
      </c>
      <c r="J71" s="8"/>
    </row>
    <row r="72" spans="1:11" x14ac:dyDescent="0.35">
      <c r="A72" s="11" t="s">
        <v>11</v>
      </c>
      <c r="B72" s="8">
        <v>21780</v>
      </c>
      <c r="C72" s="8">
        <v>21780</v>
      </c>
      <c r="D72" s="8">
        <v>21780</v>
      </c>
      <c r="G72" s="11" t="s">
        <v>11</v>
      </c>
      <c r="H72" s="8">
        <v>1</v>
      </c>
      <c r="I72" s="8">
        <v>1</v>
      </c>
      <c r="J72" s="8">
        <v>1</v>
      </c>
      <c r="K72" s="10"/>
    </row>
    <row r="73" spans="1:11" x14ac:dyDescent="0.35">
      <c r="A73" s="9" t="s">
        <v>10</v>
      </c>
      <c r="B73" s="8">
        <v>678507.9</v>
      </c>
      <c r="C73" s="8">
        <v>428126.9599999999</v>
      </c>
      <c r="D73" s="8">
        <v>198448.35</v>
      </c>
      <c r="G73" s="9" t="s">
        <v>10</v>
      </c>
      <c r="H73" s="8">
        <v>31</v>
      </c>
      <c r="I73" s="8">
        <v>58</v>
      </c>
      <c r="J73" s="8">
        <v>24</v>
      </c>
    </row>
    <row r="76" spans="1:11" x14ac:dyDescent="0.35">
      <c r="A76" t="s">
        <v>9</v>
      </c>
      <c r="B76" s="6">
        <f>678508/23</f>
        <v>29500.347826086956</v>
      </c>
      <c r="C76" s="6">
        <f>428127/31</f>
        <v>13810.548387096775</v>
      </c>
      <c r="D76" s="6">
        <f>198448/55</f>
        <v>3608.1454545454544</v>
      </c>
    </row>
    <row r="78" spans="1:11" x14ac:dyDescent="0.35">
      <c r="A78" t="s">
        <v>8</v>
      </c>
      <c r="B78" t="s">
        <v>7</v>
      </c>
      <c r="C78" t="s">
        <v>6</v>
      </c>
      <c r="D78" t="s">
        <v>5</v>
      </c>
    </row>
    <row r="85" spans="1:6" x14ac:dyDescent="0.35">
      <c r="A85" s="7" t="s">
        <v>4</v>
      </c>
      <c r="B85" s="2">
        <f>B76</f>
        <v>29500.347826086956</v>
      </c>
      <c r="C85" s="2">
        <f>C76</f>
        <v>13810.548387096775</v>
      </c>
      <c r="D85" s="2">
        <f>D76</f>
        <v>3608.1454545454544</v>
      </c>
    </row>
    <row r="86" spans="1:6" x14ac:dyDescent="0.35">
      <c r="A86" s="7" t="s">
        <v>3</v>
      </c>
      <c r="B86" s="2">
        <f>B85+GETPIVOTDATA("Nepieciešamais skaits uz gulti/nodaļu (EUR)",$A$6,"Līmenis","III")</f>
        <v>138978.21782608697</v>
      </c>
      <c r="C86" s="2">
        <f>C85+GETPIVOTDATA("Nepieciešamais skaits uz gulti/nodaļu (EUR)",$A$6,"Līmenis","II")</f>
        <v>91287.868387096765</v>
      </c>
      <c r="D86" s="2">
        <f>D85+GETPIVOTDATA("Nepieciešamais skaits uz gulti/nodaļu (EUR)",$A$6,"Līmenis","I")</f>
        <v>21129.405454545453</v>
      </c>
      <c r="F86" s="6">
        <f>B85+GETPIVOTDATA("Nepieciešamais skaits uz gulti/nodaļu (EUR)",$A$6,"Līmenis","III")</f>
        <v>138978.21782608697</v>
      </c>
    </row>
    <row r="87" spans="1:6" ht="29" x14ac:dyDescent="0.35">
      <c r="A87" s="5" t="s">
        <v>2</v>
      </c>
      <c r="B87" s="4">
        <v>1</v>
      </c>
      <c r="C87" s="4">
        <v>11</v>
      </c>
      <c r="D87" s="4">
        <v>14</v>
      </c>
    </row>
    <row r="88" spans="1:6" ht="29" x14ac:dyDescent="0.35">
      <c r="A88" s="3" t="s">
        <v>1</v>
      </c>
      <c r="B88" s="2">
        <f>(B86)*1</f>
        <v>138978.21782608697</v>
      </c>
      <c r="C88" s="2">
        <f>(C86)*11</f>
        <v>1004166.5522580644</v>
      </c>
      <c r="D88" s="2">
        <f>(D86)*14</f>
        <v>295811.67636363633</v>
      </c>
    </row>
    <row r="89" spans="1:6" ht="15.5" x14ac:dyDescent="0.35">
      <c r="A89" t="s">
        <v>0</v>
      </c>
      <c r="B89" s="1">
        <f>ROUNDUP(B88+C88+D88,0)</f>
        <v>1438957</v>
      </c>
    </row>
  </sheetData>
  <mergeCells count="2">
    <mergeCell ref="H1:J1"/>
    <mergeCell ref="A2:J2"/>
  </mergeCells>
  <pageMargins left="0.7" right="0.7" top="0.75" bottom="0.75" header="0.3" footer="0.3"/>
  <pageSetup paperSize="9" scale="41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IT_gultu_izveides_komponenti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Zandberga</dc:creator>
  <cp:lastModifiedBy>Guna Jermacāne</cp:lastModifiedBy>
  <dcterms:created xsi:type="dcterms:W3CDTF">2021-09-28T12:34:19Z</dcterms:created>
  <dcterms:modified xsi:type="dcterms:W3CDTF">2021-09-29T09:27:05Z</dcterms:modified>
</cp:coreProperties>
</file>